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00x\Desktop\Darbas\Biudžeto sudarymas\2025_biudzeto sudarymas\"/>
    </mc:Choice>
  </mc:AlternateContent>
  <xr:revisionPtr revIDLastSave="0" documentId="13_ncr:1_{35E11C6E-4884-4E44-8FEE-DC27DE25C6FE}" xr6:coauthVersionLast="47" xr6:coauthVersionMax="47" xr10:uidLastSave="{00000000-0000-0000-0000-000000000000}"/>
  <bookViews>
    <workbookView xWindow="-120" yWindow="-120" windowWidth="29040" windowHeight="15720" activeTab="1" xr2:uid="{8335AFC3-3ED6-417E-8A9D-F1474552B937}"/>
  </bookViews>
  <sheets>
    <sheet name="Pajamos" sheetId="27" r:id="rId1"/>
    <sheet name="Asignavimai" sheetId="26" r:id="rId2"/>
  </sheets>
  <definedNames>
    <definedName name="_xlnm.Print_Titles" localSheetId="1">Asignavimai!$7:$7</definedName>
    <definedName name="_xlnm.Print_Titles" localSheetId="0">Pajamos!$7:$7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0" i="27" l="1"/>
  <c r="C99" i="27"/>
  <c r="C87" i="27"/>
  <c r="C82" i="27"/>
  <c r="C77" i="27"/>
  <c r="C73" i="27"/>
  <c r="C69" i="27"/>
  <c r="C68" i="27" s="1"/>
  <c r="C62" i="27"/>
  <c r="C60" i="27"/>
  <c r="C46" i="27"/>
  <c r="C32" i="27"/>
  <c r="C17" i="27"/>
  <c r="C16" i="27" s="1"/>
  <c r="C15" i="27" s="1"/>
  <c r="C8" i="27"/>
  <c r="C286" i="26"/>
  <c r="C284" i="26"/>
  <c r="C283" i="26"/>
  <c r="C277" i="26"/>
  <c r="C272" i="26"/>
  <c r="C268" i="26"/>
  <c r="C265" i="26"/>
  <c r="C262" i="26"/>
  <c r="C261" i="26" s="1"/>
  <c r="C256" i="26"/>
  <c r="C251" i="26" s="1"/>
  <c r="C247" i="26"/>
  <c r="C246" i="26"/>
  <c r="C240" i="26"/>
  <c r="C239" i="26"/>
  <c r="C242" i="26" s="1"/>
  <c r="C235" i="26"/>
  <c r="C230" i="26"/>
  <c r="C287" i="26" s="1"/>
  <c r="C223" i="26"/>
  <c r="C222" i="26" s="1"/>
  <c r="C220" i="26"/>
  <c r="C215" i="26"/>
  <c r="C213" i="26"/>
  <c r="C209" i="26"/>
  <c r="C206" i="26" s="1"/>
  <c r="C204" i="26"/>
  <c r="C199" i="26"/>
  <c r="C195" i="26"/>
  <c r="C191" i="26"/>
  <c r="C188" i="26"/>
  <c r="C186" i="26"/>
  <c r="C181" i="26" s="1"/>
  <c r="C179" i="26"/>
  <c r="C174" i="26" s="1"/>
  <c r="C172" i="26"/>
  <c r="C167" i="26" s="1"/>
  <c r="C165" i="26"/>
  <c r="C160" i="26" s="1"/>
  <c r="C158" i="26"/>
  <c r="C153" i="26" s="1"/>
  <c r="C148" i="26"/>
  <c r="C143" i="26"/>
  <c r="C141" i="26"/>
  <c r="C136" i="26" s="1"/>
  <c r="C134" i="26"/>
  <c r="C129" i="26" s="1"/>
  <c r="C127" i="26"/>
  <c r="C122" i="26" s="1"/>
  <c r="C120" i="26"/>
  <c r="C115" i="26" s="1"/>
  <c r="C110" i="26"/>
  <c r="C108" i="26"/>
  <c r="C103" i="26"/>
  <c r="C98" i="26"/>
  <c r="C93" i="26"/>
  <c r="C91" i="26"/>
  <c r="C86" i="26"/>
  <c r="C81" i="26"/>
  <c r="C77" i="26"/>
  <c r="C76" i="26"/>
  <c r="C67" i="26"/>
  <c r="C61" i="26"/>
  <c r="C59" i="26"/>
  <c r="C57" i="26"/>
  <c r="C54" i="26"/>
  <c r="C52" i="26"/>
  <c r="C50" i="26"/>
  <c r="C48" i="26"/>
  <c r="C46" i="26"/>
  <c r="C44" i="26"/>
  <c r="C42" i="26"/>
  <c r="C39" i="26"/>
  <c r="C37" i="26"/>
  <c r="C32" i="26"/>
  <c r="C35" i="26" s="1"/>
  <c r="C28" i="26"/>
  <c r="C30" i="26" s="1"/>
  <c r="C23" i="26"/>
  <c r="C21" i="26"/>
  <c r="C13" i="26"/>
  <c r="C11" i="26"/>
  <c r="C9" i="26" s="1"/>
  <c r="C244" i="26" l="1"/>
  <c r="C280" i="26"/>
  <c r="C65" i="26"/>
  <c r="C79" i="26" s="1"/>
  <c r="C285" i="26"/>
  <c r="C227" i="26"/>
  <c r="C232" i="26" s="1"/>
  <c r="C63" i="26"/>
  <c r="C86" i="27"/>
  <c r="C97" i="27" s="1"/>
  <c r="C26" i="26"/>
  <c r="C211" i="26"/>
  <c r="C288" i="26"/>
  <c r="C282" i="26"/>
  <c r="C289" i="26" l="1"/>
  <c r="C292" i="26"/>
  <c r="C291" i="26"/>
  <c r="C281" i="26"/>
</calcChain>
</file>

<file path=xl/sharedStrings.xml><?xml version="1.0" encoding="utf-8"?>
<sst xmlns="http://schemas.openxmlformats.org/spreadsheetml/2006/main" count="668" uniqueCount="458">
  <si>
    <t>Eil. Nr.</t>
  </si>
  <si>
    <t>Pajamos</t>
  </si>
  <si>
    <t>Iš viso</t>
  </si>
  <si>
    <t>Kitos valstybės biudžeto dotacijos</t>
  </si>
  <si>
    <t>Ugdymo reikmėms finansuoti</t>
  </si>
  <si>
    <t>Ugdymo, maitinimo ir pavėžėjimo lėšos socialinę riziką patiriančių vaikų ikimokykliniam ugdymui</t>
  </si>
  <si>
    <t>21.1</t>
  </si>
  <si>
    <t>21.2</t>
  </si>
  <si>
    <t>___________________________</t>
  </si>
  <si>
    <t>Asignavimų valdytojas</t>
  </si>
  <si>
    <t>01 SAVIVALDYBĖS VEIKLOS IR SAUGIOS APLINKOS UŽTIKRINIMO PROGRAMA</t>
  </si>
  <si>
    <t>Savivaldybės administracija</t>
  </si>
  <si>
    <t>1.2</t>
  </si>
  <si>
    <t>Savivaldybės biudžeto lėšos</t>
  </si>
  <si>
    <t>1.3</t>
  </si>
  <si>
    <t>1.5</t>
  </si>
  <si>
    <t>Savivaldybės biudžeto lėšų likutis</t>
  </si>
  <si>
    <t>1.6</t>
  </si>
  <si>
    <t>Valstybės biudžeto lėšos</t>
  </si>
  <si>
    <t>Iš viso 01 programai</t>
  </si>
  <si>
    <t>04 EKONOMINĖS PLĖTROS IR VISUOMENINIŲ INICIATYVŲ SKATINIMO PROGRAMA</t>
  </si>
  <si>
    <t>Iš viso 04 programai</t>
  </si>
  <si>
    <t>05 PROJEKTŲ FINANSAVIMO PROGRAMA</t>
  </si>
  <si>
    <t>ES finansinės paramos lėšos (einamųjų metų)</t>
  </si>
  <si>
    <t>Iš viso 05 programai</t>
  </si>
  <si>
    <t>15.1</t>
  </si>
  <si>
    <t>10 KOMUNALINIO ŪKIO PLĖTROS, SAVIVALDYBĖS TURTO VALDYMO, VIETINĖS REIKŠMĖS KELIŲ, GATVIŲ PRIEŽIŪROS IR PLĖTROS PROGRAMA</t>
  </si>
  <si>
    <t>Iš viso 10 programai</t>
  </si>
  <si>
    <t>12 ŠVIETIMO IR SPORTO VEIKLOS PROGRAMA</t>
  </si>
  <si>
    <t>Šiaulių r. Kuršėnų Lauryno Ivinskio gimnazija</t>
  </si>
  <si>
    <t>19.1</t>
  </si>
  <si>
    <t>19.2</t>
  </si>
  <si>
    <t>19.3</t>
  </si>
  <si>
    <t>Įstaigos pajamos</t>
  </si>
  <si>
    <t>Šiaulių r. Gruzdžių gimnazija</t>
  </si>
  <si>
    <t>20.1</t>
  </si>
  <si>
    <t>20.2</t>
  </si>
  <si>
    <t>20.5</t>
  </si>
  <si>
    <t>Šiaulių r. Kuršėnų Daugėlių progimnazija</t>
  </si>
  <si>
    <t>22.1</t>
  </si>
  <si>
    <t>22.2</t>
  </si>
  <si>
    <t>Šiaulių r. Kuršėnų Stasio Anglickio progimnazija</t>
  </si>
  <si>
    <t>23.1</t>
  </si>
  <si>
    <t>23.2</t>
  </si>
  <si>
    <t>23.5</t>
  </si>
  <si>
    <t>Šiaulių r. Ginkūnų Sofijos ir Vladimiro Zubovų progimnazija</t>
  </si>
  <si>
    <t>24.1</t>
  </si>
  <si>
    <t>Šiaulių r. Kuršėnų Pavenčių mokykla-daugiafunkcis centras</t>
  </si>
  <si>
    <t>26.1</t>
  </si>
  <si>
    <t>26.3</t>
  </si>
  <si>
    <t>Šiaulių r. Dubysos aukštupio mokykla</t>
  </si>
  <si>
    <t>29.1</t>
  </si>
  <si>
    <t>29.2</t>
  </si>
  <si>
    <t>Šiaulių r. Kairių jungtinė mokykla</t>
  </si>
  <si>
    <t>30.1</t>
  </si>
  <si>
    <t>30.2</t>
  </si>
  <si>
    <t>Šiaulių r. Kužių mokykla</t>
  </si>
  <si>
    <t>31.1</t>
  </si>
  <si>
    <t>31.2</t>
  </si>
  <si>
    <t>Šiaulių r. Voveriškių mokykla</t>
  </si>
  <si>
    <t>32.1</t>
  </si>
  <si>
    <t>32.2</t>
  </si>
  <si>
    <t>32.5</t>
  </si>
  <si>
    <t>Šiaulių r. Gruzdžių lopšelis-darželis „Puriena“</t>
  </si>
  <si>
    <t>33.1</t>
  </si>
  <si>
    <t>33.2</t>
  </si>
  <si>
    <t>33.5</t>
  </si>
  <si>
    <t>Šiaulių r. Kairių lopšelis-darželis „Spindulėlis“</t>
  </si>
  <si>
    <t>34.1</t>
  </si>
  <si>
    <t>34.2</t>
  </si>
  <si>
    <t>Šiaulių r. Kuršėnų lopšelis-darželis „Žiedelis“</t>
  </si>
  <si>
    <t>35.1</t>
  </si>
  <si>
    <t>35.2</t>
  </si>
  <si>
    <t>35.5</t>
  </si>
  <si>
    <t>35.5.1</t>
  </si>
  <si>
    <t>Šiaulių r. Kuršėnų lopšelis-darželis „Eglutė“</t>
  </si>
  <si>
    <t>36.1</t>
  </si>
  <si>
    <t>36.2</t>
  </si>
  <si>
    <t>Šiaulių r. Kuršėnų lopšelis-darželis „Nykštukas“</t>
  </si>
  <si>
    <t>Šiaulių r. Meškuičių lopšelis-darželis</t>
  </si>
  <si>
    <t>Šiaulių r. Kuršėnų kūrybos namai</t>
  </si>
  <si>
    <t>39.1</t>
  </si>
  <si>
    <t>Šiaulių r. Kuršėnų meno mokykla</t>
  </si>
  <si>
    <t>40.1</t>
  </si>
  <si>
    <t>41.</t>
  </si>
  <si>
    <t>Šiaulių r. Kuršėnų sporto mokykla</t>
  </si>
  <si>
    <t>41.1</t>
  </si>
  <si>
    <t>Šiaulių r. švietimo pagalbos tarnyba</t>
  </si>
  <si>
    <t>42.1</t>
  </si>
  <si>
    <t>43.1</t>
  </si>
  <si>
    <t>44.3</t>
  </si>
  <si>
    <t>Iš viso 12 programai</t>
  </si>
  <si>
    <t>16 SOCIALINĖS PARAMOS, SOCIALINIŲ PASLAUGŲ IR SVEIKATOS PRIEŽIŪROS PROGRAMA</t>
  </si>
  <si>
    <t>51.2</t>
  </si>
  <si>
    <t>51.3</t>
  </si>
  <si>
    <t>Kuršėnų šeimos namai</t>
  </si>
  <si>
    <t>Iš viso 16 programai</t>
  </si>
  <si>
    <t>ES finansinės paramos lėšos</t>
  </si>
  <si>
    <t>IŠ VISO</t>
  </si>
  <si>
    <t>Šiaulių r. savivaldybės socialinių paslaugų centras</t>
  </si>
  <si>
    <t>Šiaulių r. savivaldybės švietimo paslaugų centras</t>
  </si>
  <si>
    <t>Šiaulių r. savivaldybės visuomenės sveikatos biuras</t>
  </si>
  <si>
    <t>5.7</t>
  </si>
  <si>
    <t>4.2</t>
  </si>
  <si>
    <t>Europos Sąjungos finansinės paramos lėšos, kitos tarptautinės finansinės paramos lėšos (einamųjų metų)</t>
  </si>
  <si>
    <t>Pajamos už prekes ir paslaugas</t>
  </si>
  <si>
    <t>Biudžetinių įstaigų pajamos už prekes ir paslaugas</t>
  </si>
  <si>
    <t xml:space="preserve">Nepanaudotų lėšų likutis </t>
  </si>
  <si>
    <t>Gyventojų pajamų mokestis</t>
  </si>
  <si>
    <t>Gyventojų pajamų mokestis už verslo liudijimus</t>
  </si>
  <si>
    <t xml:space="preserve">Žemės mokestis </t>
  </si>
  <si>
    <t xml:space="preserve">Paveldimo turto mokestis </t>
  </si>
  <si>
    <t xml:space="preserve">Nekilnojamojo turto mokestis </t>
  </si>
  <si>
    <t>Mokesčiai už aplinkos teršimą</t>
  </si>
  <si>
    <t>10.1</t>
  </si>
  <si>
    <t>Gyventojų registro tvarkymas ir duomenų teikimas valstybės registrams</t>
  </si>
  <si>
    <t>Civilinės būklės aktų registravimas</t>
  </si>
  <si>
    <t>Valstybės garantuojamos pirminės teisinės pagalbos teikimas</t>
  </si>
  <si>
    <t>Priešgaisrinė sauga</t>
  </si>
  <si>
    <t>Civilinė sauga</t>
  </si>
  <si>
    <t>Gyvenamosios vietos deklaravimas ir  gyvenamosios vietos neturinčių asmenų apskaitos duomenų tvarkymas</t>
  </si>
  <si>
    <t>Valstybinės kalbos vartojimo  ir taisyklingumo kontrolė</t>
  </si>
  <si>
    <t xml:space="preserve">Žemės ūkio funkcijų atlikimas </t>
  </si>
  <si>
    <t xml:space="preserve">Melioracija </t>
  </si>
  <si>
    <t>Savivaldybės erdvinių duomenų rinkinio tvarkymas</t>
  </si>
  <si>
    <t xml:space="preserve">Dalyvavimas rengiant ir vykdant mobilizaciją, demobilizaciją </t>
  </si>
  <si>
    <t>Jaunimo teisių apsauga</t>
  </si>
  <si>
    <t>Dalyvavimas rengiant ir įgyvendinant gyventojų užimtumo programas</t>
  </si>
  <si>
    <t>Socialinė parama mokiniams</t>
  </si>
  <si>
    <t xml:space="preserve">Socialinės paslaugos, iš jų:                                                                                                       </t>
  </si>
  <si>
    <t>Socialinių išmokų ir kompensacijų skaičiavimas ir mokėjimas</t>
  </si>
  <si>
    <t>Sveikos gyvensenos plėtojimas ir sveikos gyvensenos įgūdžių ugdymo įstaigose ir bendruomenėse stiprinimas, visuomenės sveikatos stebėsenos savivaldybėse vykdymas</t>
  </si>
  <si>
    <t>Visuomenės psichikos sveikatos paslaugų prieinamumo bei ankstyvojo savižudybių atpažinimo ir kompleksinės pagalbos teikimo sistemos plėtojimas</t>
  </si>
  <si>
    <t>Neveiksnių asmenų būklės peržiūrėjimo užtikrinimas</t>
  </si>
  <si>
    <t>Archyvinių dokumentų tvarkymas</t>
  </si>
  <si>
    <t>Duomenų teikimas Valstybės suteiktos pagalbos registrui</t>
  </si>
  <si>
    <t>11.1</t>
  </si>
  <si>
    <t>11.2</t>
  </si>
  <si>
    <t>Neformaliajam vaikų švietimui</t>
  </si>
  <si>
    <t>Viešosios bibliotekos dokumentams įsigyti</t>
  </si>
  <si>
    <t>Asmeninei pagalbai teikti ir administruoti</t>
  </si>
  <si>
    <t>Turto pajamos</t>
  </si>
  <si>
    <t>14.1</t>
  </si>
  <si>
    <t>Dividendai</t>
  </si>
  <si>
    <t>14.2</t>
  </si>
  <si>
    <t xml:space="preserve">Nuomos mokestis už valstybinę žemę </t>
  </si>
  <si>
    <t>Mokesčiai už medžiojamųjų gyvūnų išteklius</t>
  </si>
  <si>
    <t>Kiti mokesčiai už valstybinius gamtos išteklius</t>
  </si>
  <si>
    <t>Pajamos už socialinio būsto nuomą</t>
  </si>
  <si>
    <t>Pajamos už patalpų nuomą</t>
  </si>
  <si>
    <t>Valstybės rinkliava</t>
  </si>
  <si>
    <t>Vietinės rinkliavos, iš jų:</t>
  </si>
  <si>
    <t>rinkliava už komunalinių atliekų surinkimą</t>
  </si>
  <si>
    <t>rinkliava už naudojimąsi stovėjimo aikštele prie Kryžių kalno</t>
  </si>
  <si>
    <t>kitos vietinės rinkliavos</t>
  </si>
  <si>
    <t>Pajamos iš baudų, konfiskuoto turto ir kitų netesybų</t>
  </si>
  <si>
    <t>Kitos neišvardintos pajamos</t>
  </si>
  <si>
    <t>Materialiojo ir nematerialiojo turto realizavimo pajamos</t>
  </si>
  <si>
    <t>Socialinio būsto pardavimo pajamos</t>
  </si>
  <si>
    <t>Nepanaudotų lėšų likučiai:</t>
  </si>
  <si>
    <t xml:space="preserve">Savivaldybės biudžeto </t>
  </si>
  <si>
    <t>21.3</t>
  </si>
  <si>
    <t xml:space="preserve">Vietinės rinkliavos už komunalines atliekas </t>
  </si>
  <si>
    <t>21.4</t>
  </si>
  <si>
    <t>Aplinkos apsaugos specialios programos</t>
  </si>
  <si>
    <t xml:space="preserve">Biudžetinių įstaigų pajamų </t>
  </si>
  <si>
    <t>Lėšų už parduotus žemės sklypus</t>
  </si>
  <si>
    <t>Socialinio būsto programos</t>
  </si>
  <si>
    <t>1.1</t>
  </si>
  <si>
    <t xml:space="preserve">Valstybės perduotoms funkcijoms </t>
  </si>
  <si>
    <t>1.4</t>
  </si>
  <si>
    <t>2.1</t>
  </si>
  <si>
    <t>Šiaulių r. savivaldybės priešgaisrinė tarnyba</t>
  </si>
  <si>
    <t>3.1</t>
  </si>
  <si>
    <t>3.2</t>
  </si>
  <si>
    <t>4.1</t>
  </si>
  <si>
    <t>5.1</t>
  </si>
  <si>
    <t>5.2</t>
  </si>
  <si>
    <t>5.3</t>
  </si>
  <si>
    <t>5.4</t>
  </si>
  <si>
    <t>5.5</t>
  </si>
  <si>
    <t>5.6</t>
  </si>
  <si>
    <t>06 SENIŪNIJŲ VEIKLOS PROGRAMA</t>
  </si>
  <si>
    <t>6.1</t>
  </si>
  <si>
    <t>Savivaldybės biudžeto tikslinės lėšos</t>
  </si>
  <si>
    <t>Bubių seniūnija</t>
  </si>
  <si>
    <t>7.1</t>
  </si>
  <si>
    <t>7.2</t>
  </si>
  <si>
    <t>Ginkūnų seniūnija</t>
  </si>
  <si>
    <t>8.1</t>
  </si>
  <si>
    <t>Gruzdžių seniūnija</t>
  </si>
  <si>
    <t>9.1</t>
  </si>
  <si>
    <t>Kairių seniūnija</t>
  </si>
  <si>
    <t>Kuršėnų kaimiškoji seniūnija</t>
  </si>
  <si>
    <t>Kuršėnų miesto seniūnija</t>
  </si>
  <si>
    <t>12.1</t>
  </si>
  <si>
    <t>Kužių seniūnija</t>
  </si>
  <si>
    <t>13.1</t>
  </si>
  <si>
    <t>Meškuičių seniūnija</t>
  </si>
  <si>
    <t>Raudėnų seniūnija</t>
  </si>
  <si>
    <t>Šakynos seniūnija</t>
  </si>
  <si>
    <t>16.1</t>
  </si>
  <si>
    <t>Šiaulių kaimiškoji seniūnija</t>
  </si>
  <si>
    <t>17.1</t>
  </si>
  <si>
    <t>Iš viso 06 programai</t>
  </si>
  <si>
    <t>18.1</t>
  </si>
  <si>
    <t>18.2</t>
  </si>
  <si>
    <t>18.3</t>
  </si>
  <si>
    <t>18.4</t>
  </si>
  <si>
    <t>Socialinio būsto tikslinės lėšos</t>
  </si>
  <si>
    <t>18.5</t>
  </si>
  <si>
    <t>Nepanaudotos socialinio būsto lėšos</t>
  </si>
  <si>
    <t>18.6</t>
  </si>
  <si>
    <t>18.7</t>
  </si>
  <si>
    <t>Nepanaudotos lėšos (už parduotus žemės sklypus)</t>
  </si>
  <si>
    <t>19.4</t>
  </si>
  <si>
    <t>Įstaigos pajamų likutis</t>
  </si>
  <si>
    <t>20.3</t>
  </si>
  <si>
    <t>20.4</t>
  </si>
  <si>
    <t>22.3</t>
  </si>
  <si>
    <t>22.4</t>
  </si>
  <si>
    <t>23.3</t>
  </si>
  <si>
    <t>23.4</t>
  </si>
  <si>
    <t>24.2</t>
  </si>
  <si>
    <t>24.3</t>
  </si>
  <si>
    <t>24.4</t>
  </si>
  <si>
    <t>26.2</t>
  </si>
  <si>
    <t>26.4</t>
  </si>
  <si>
    <t>26.5</t>
  </si>
  <si>
    <t>29.3</t>
  </si>
  <si>
    <t>29.4</t>
  </si>
  <si>
    <t>30.3</t>
  </si>
  <si>
    <t>30.4</t>
  </si>
  <si>
    <t>31.3</t>
  </si>
  <si>
    <t>31.4</t>
  </si>
  <si>
    <t>32.3</t>
  </si>
  <si>
    <t>32.4</t>
  </si>
  <si>
    <t>33.3</t>
  </si>
  <si>
    <t>33.4</t>
  </si>
  <si>
    <t>34.3</t>
  </si>
  <si>
    <t>34.4</t>
  </si>
  <si>
    <t>35.3</t>
  </si>
  <si>
    <t>35.4</t>
  </si>
  <si>
    <t>39.2</t>
  </si>
  <si>
    <t>39.3</t>
  </si>
  <si>
    <t>41.2</t>
  </si>
  <si>
    <t>41.3</t>
  </si>
  <si>
    <t>44.1</t>
  </si>
  <si>
    <t>44.2</t>
  </si>
  <si>
    <t>13 KULTŪROS PLĖTROS PROGRAMA</t>
  </si>
  <si>
    <t>45.1</t>
  </si>
  <si>
    <t>46.1</t>
  </si>
  <si>
    <t>46.2</t>
  </si>
  <si>
    <t>Darbuotojų darbo užmokesčiui didinti</t>
  </si>
  <si>
    <t>Šiaulių r. savivaldybės kultūros centras</t>
  </si>
  <si>
    <t>47.1</t>
  </si>
  <si>
    <t>47.2</t>
  </si>
  <si>
    <t>Šiaulių r. savivaldybės etninės kultūros ir tradicinių amatų centras</t>
  </si>
  <si>
    <t>48.1</t>
  </si>
  <si>
    <t>48.3</t>
  </si>
  <si>
    <t>Iš viso 13 programai</t>
  </si>
  <si>
    <t>14 APLINKOS APSAUGOS PROGRAMA</t>
  </si>
  <si>
    <t>14.1 APLINKOS APSAUGOS SPECIALIOJI PROGRAMA</t>
  </si>
  <si>
    <t>49.1</t>
  </si>
  <si>
    <t>Aplinkos apsaugos tikslinės lėšos</t>
  </si>
  <si>
    <t>49.2</t>
  </si>
  <si>
    <t>Nepanaudotos lėšos (aplinkos apsaugos)</t>
  </si>
  <si>
    <t>14.2 KOMUNALINIŲ ATLIEKŲ TVARKYMO IR ADMINISTRAVIMO IŠLAIDOS</t>
  </si>
  <si>
    <t>50.2</t>
  </si>
  <si>
    <t>Nepanaudotos lėšos (vietinės rinkliavos)</t>
  </si>
  <si>
    <t>Iš viso 14 programai</t>
  </si>
  <si>
    <t>51.1</t>
  </si>
  <si>
    <t>Įstaigų pajamos</t>
  </si>
  <si>
    <t>Vietinės reikšmės keliams tiesti, taisyti (remontuoti), rekonstruoti, prižiūrėti, saugaus eismo sąlygoms užtikrinti</t>
  </si>
  <si>
    <t>Žemės realizavimo pajamos</t>
  </si>
  <si>
    <t>Pastatų ir statinių realizavimo pajamos</t>
  </si>
  <si>
    <t>Pajamos iš infrastruktūros plėtros įmokų</t>
  </si>
  <si>
    <t>Šiaulių r. savivaldybės kontrolės ir audito tarnyba</t>
  </si>
  <si>
    <t>__________________________</t>
  </si>
  <si>
    <t>Kompleksinėms paslaugoms šeimai organizuoti</t>
  </si>
  <si>
    <t>Valstybinėms (valstybės perduotoms savivaldybėms) funkcijoms atlikti</t>
  </si>
  <si>
    <t>Akredituotai socialinei reabilitacijai neįgaliesiems bendruomenėje organizuoti, teikti ir administruoti</t>
  </si>
  <si>
    <t>Akredituotai vaikų dienos socialinei priežiūrai organizuoti ir teikti</t>
  </si>
  <si>
    <t>Mokesčiai</t>
  </si>
  <si>
    <t>Dotacijos (3+6)</t>
  </si>
  <si>
    <t>Valstybės biudžeto dotacijos (4+5)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</si>
  <si>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</si>
  <si>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</si>
  <si>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</si>
  <si>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</si>
  <si>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</si>
  <si>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</si>
  <si>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</si>
  <si>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</si>
  <si>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</si>
  <si>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</si>
  <si>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</si>
  <si>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</si>
  <si>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</si>
  <si>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</si>
  <si>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</si>
  <si>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</si>
  <si>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</si>
  <si>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</si>
  <si>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</si>
  <si>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</si>
  <si>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</si>
  <si>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</si>
  <si>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5.8</t>
  </si>
  <si>
    <t>5.9</t>
  </si>
  <si>
    <t>5.10</t>
  </si>
  <si>
    <t>5.11</t>
  </si>
  <si>
    <t>5.12</t>
  </si>
  <si>
    <t>8.2</t>
  </si>
  <si>
    <t>8.3</t>
  </si>
  <si>
    <t>8.4</t>
  </si>
  <si>
    <t>7.3</t>
  </si>
  <si>
    <t>7.4</t>
  </si>
  <si>
    <t>8.5</t>
  </si>
  <si>
    <t>8.5.1</t>
  </si>
  <si>
    <t>8.5.2</t>
  </si>
  <si>
    <t>8.5.3</t>
  </si>
  <si>
    <t>8.6</t>
  </si>
  <si>
    <t>11.3</t>
  </si>
  <si>
    <t>4.15.1</t>
  </si>
  <si>
    <t>4.15.2</t>
  </si>
  <si>
    <t>4.15.3</t>
  </si>
  <si>
    <t>27.1</t>
  </si>
  <si>
    <t>27.2</t>
  </si>
  <si>
    <t>27.3</t>
  </si>
  <si>
    <t>27.4</t>
  </si>
  <si>
    <t>27.5</t>
  </si>
  <si>
    <t>28.1</t>
  </si>
  <si>
    <t>28.2</t>
  </si>
  <si>
    <t>28.3</t>
  </si>
  <si>
    <t>28.4</t>
  </si>
  <si>
    <t>28.5</t>
  </si>
  <si>
    <t>25.1</t>
  </si>
  <si>
    <t>25.2</t>
  </si>
  <si>
    <t>25.3</t>
  </si>
  <si>
    <t>25.4</t>
  </si>
  <si>
    <t>25.5</t>
  </si>
  <si>
    <t>41.3.1</t>
  </si>
  <si>
    <t>43.2</t>
  </si>
  <si>
    <t>43.3</t>
  </si>
  <si>
    <t>43.4</t>
  </si>
  <si>
    <t>43.5</t>
  </si>
  <si>
    <t>43.5.1</t>
  </si>
  <si>
    <t>44.4</t>
  </si>
  <si>
    <t>45.2</t>
  </si>
  <si>
    <t>45.3</t>
  </si>
  <si>
    <t>48.3.1</t>
  </si>
  <si>
    <t>48.3.2</t>
  </si>
  <si>
    <t>48.3.3</t>
  </si>
  <si>
    <t>49.3</t>
  </si>
  <si>
    <t>49.4</t>
  </si>
  <si>
    <t>49.5</t>
  </si>
  <si>
    <t>49.5.1</t>
  </si>
  <si>
    <t>50.1</t>
  </si>
  <si>
    <t>Mero rezervas</t>
  </si>
  <si>
    <t>49.5.2</t>
  </si>
  <si>
    <t>IŠ VISO PAJAMŲ (1+2+7+8+...+11)</t>
  </si>
  <si>
    <t>34.5</t>
  </si>
  <si>
    <t>48.2</t>
  </si>
  <si>
    <t>Aukštelkės socialinės globos namai</t>
  </si>
  <si>
    <t>Palūkanos</t>
  </si>
  <si>
    <t>7.5</t>
  </si>
  <si>
    <t>Šiaulių r. Meškuičių mokykla</t>
  </si>
  <si>
    <t>31.5.1</t>
  </si>
  <si>
    <t>Šiaulių r. savivaldybės Vytauto Vitkausko viešoji biblioteka</t>
  </si>
  <si>
    <t>37.1</t>
  </si>
  <si>
    <t>37.2</t>
  </si>
  <si>
    <t>38.1</t>
  </si>
  <si>
    <t>38.2</t>
  </si>
  <si>
    <t>38.3</t>
  </si>
  <si>
    <t>4.25</t>
  </si>
  <si>
    <t>Nepanaudotos infrastruktūros plėtros lėšos (prioritetines)</t>
  </si>
  <si>
    <t>Nepanaudotos infrastruktūros plėtros lėšos (neprioritetines)</t>
  </si>
  <si>
    <t>1.4.1</t>
  </si>
  <si>
    <t>1.4.3</t>
  </si>
  <si>
    <t>1.4.4</t>
  </si>
  <si>
    <t>39.4</t>
  </si>
  <si>
    <t>45.4</t>
  </si>
  <si>
    <t>Pagal teisės aktus savivaldybėms perduotoms įstaigoms išlaikyti</t>
  </si>
  <si>
    <t>Savivaldybių teritorijoje esančių miestų ir miestelių teritorijų ribose valstybinės žemės, perduotos LRV nutarimu, patikėtinio funkcijai atlikti</t>
  </si>
  <si>
    <t>Asmeninei pagalbai teikti</t>
  </si>
  <si>
    <t>1.4.2</t>
  </si>
  <si>
    <t>5.13</t>
  </si>
  <si>
    <t>Socialinių paslaugų srities darbuotojų pareiginės algos padidinimui</t>
  </si>
  <si>
    <t>49.5.3</t>
  </si>
  <si>
    <t>1.4.5</t>
  </si>
  <si>
    <t>Asmenų su negalia koordinavimo funkcijai atlikti</t>
  </si>
  <si>
    <t>52.1</t>
  </si>
  <si>
    <t>52.2</t>
  </si>
  <si>
    <t>52.3</t>
  </si>
  <si>
    <t>52.4</t>
  </si>
  <si>
    <t>Socialinių paslaugų šakos kolektyvinės sutarties įsipareigojimams įgyvendinti</t>
  </si>
  <si>
    <t>50.3</t>
  </si>
  <si>
    <t>31.5</t>
  </si>
  <si>
    <t>18.8</t>
  </si>
  <si>
    <t>52.5</t>
  </si>
  <si>
    <t>52.5.1</t>
  </si>
  <si>
    <t>49.5.4</t>
  </si>
  <si>
    <t>52.5.2</t>
  </si>
  <si>
    <t>Laikino atokvėpio paslaugai teikti ir administruoti</t>
  </si>
  <si>
    <t>Europos Sąjungos finansinės paramos lėšos, kitos tarptautinės finansinės paramos lėšos</t>
  </si>
  <si>
    <t>Žemės realizavimo lėšos</t>
  </si>
  <si>
    <t>darbo užmokesčiui individualios priežiūros darbuotojams, teikiantiems socialinę priežiūrą šeimoms, mokėti</t>
  </si>
  <si>
    <t>darbo užmokesčiui socialiniams darbuotojams, teikiantiems socialinę priežiūrą šeimoms, mokėti</t>
  </si>
  <si>
    <t>socialinės globos teikimui asmenims su sunkia negalia užtikrinti</t>
  </si>
  <si>
    <t>50.4</t>
  </si>
  <si>
    <t>37.3</t>
  </si>
  <si>
    <t>18.9</t>
  </si>
  <si>
    <t>18.10</t>
  </si>
  <si>
    <t>18.11</t>
  </si>
  <si>
    <t>18.12</t>
  </si>
  <si>
    <t>18.12.1</t>
  </si>
  <si>
    <t>Savivaldybės infrastruktūros plėtros įgyvendinimas (prioritetinės)</t>
  </si>
  <si>
    <t>Savivaldybės infrastruktūros plėtros įgyvendinimas (neprioritetinės)</t>
  </si>
  <si>
    <t>ŠIAULIŲ RAJONO SAVIVALDYBĖS 2025 METŲ BIUDŽETO PAJAMOS</t>
  </si>
  <si>
    <t>ŠIAULIŲ RAJONO SAVIVALDYBĖS 2025 METŲ BIUDŽETO ASIGNAVIMAI</t>
  </si>
  <si>
    <t>Valstybės biudžeto</t>
  </si>
  <si>
    <t>Savivaldybės infrastruktūros plėtros įgyvendinimo (prioritetinės)</t>
  </si>
  <si>
    <t>Savivaldybės infrastruktūros plėtros įgyvendinimo (neprioritetinės)</t>
  </si>
  <si>
    <t>Būsto nuomos mokesčio daliai kompensuoti</t>
  </si>
  <si>
    <t>Pajamos iš infrastruktūros plėtros įmokų (prioritetinės)</t>
  </si>
  <si>
    <t>Pajamos iš infrastruktūros plėtros įmokų (neprioritetinės)</t>
  </si>
  <si>
    <t>8.6.1</t>
  </si>
  <si>
    <t>8.6.2</t>
  </si>
  <si>
    <t>Savivaldybės biudžeto lėšų likutis (nepanaudotos lėšos už parduotus žemės sklypus)</t>
  </si>
  <si>
    <t>50.4.1</t>
  </si>
  <si>
    <t>50.4.2</t>
  </si>
  <si>
    <t>Valstybės biudžeto lėšų likutis</t>
  </si>
  <si>
    <t>Perimamų patikėjimo teise valstybinės žemės ir miško sklypų patikėtinio funkcijai atlikti</t>
  </si>
  <si>
    <t>PROJEKTAS</t>
  </si>
  <si>
    <t>Eurais ir centais</t>
  </si>
  <si>
    <t>13.2</t>
  </si>
  <si>
    <t>13.3</t>
  </si>
  <si>
    <t>13.4</t>
  </si>
  <si>
    <t>13.5</t>
  </si>
  <si>
    <t>13.6</t>
  </si>
  <si>
    <t>13.7</t>
  </si>
  <si>
    <t>13.8</t>
  </si>
  <si>
    <t>13.9</t>
  </si>
  <si>
    <t>IŠ VISO (12+13)</t>
  </si>
  <si>
    <t>20.5.1</t>
  </si>
  <si>
    <t>23.5.1</t>
  </si>
  <si>
    <t>25.5.1</t>
  </si>
  <si>
    <t>26.5.1</t>
  </si>
  <si>
    <t>27.5.1</t>
  </si>
  <si>
    <t>28.5.1</t>
  </si>
  <si>
    <t>32.5.1</t>
  </si>
  <si>
    <t>33.5.1</t>
  </si>
  <si>
    <t>34.5.1</t>
  </si>
  <si>
    <t>2026 metų savivaldybės biudžeto planuojama pajamų suma</t>
  </si>
  <si>
    <t>2027 metų savivaldybės biudžeto planuojama pajamų suma</t>
  </si>
  <si>
    <t>2026 metų savivaldybės biudžeto planuojama asignavimų suma</t>
  </si>
  <si>
    <t>2027 metų savivaldybės biudžeto planuojama asignavimų 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</si>
</sst>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</font>
    <font>
      <sz val="10"/>
      <name val="Arial"/>
      <family val="2"/>
      <charset val="186"/>
    </font>
    <font>
      <sz val="10"/>
      <name val="Times New Roman Baltic"/>
      <charset val="186"/>
    </font>
    <font>
      <sz val="11"/>
      <color rgb="FF000000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8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71">
    <xf numFmtId="0" fontId="0" fillId="0" borderId="0" xfId="0"/>
    <xf numFmtId="0" fontId="1" fillId="0" borderId="0" xfId="0" applyFont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right" vertical="top" wrapText="1"/>
    </xf>
    <xf numFmtId="49" fontId="6" fillId="0" borderId="1" xfId="1" applyNumberFormat="1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1" fontId="6" fillId="3" borderId="1" xfId="1" applyNumberFormat="1" applyFont="1" applyFill="1" applyBorder="1" applyAlignment="1" applyProtection="1">
      <alignment horizontal="left" vertical="top" wrapText="1"/>
      <protection hidden="1"/>
    </xf>
    <xf numFmtId="49" fontId="6" fillId="3" borderId="1" xfId="1" applyNumberFormat="1" applyFont="1" applyFill="1" applyBorder="1" applyAlignment="1" applyProtection="1">
      <alignment vertical="top" wrapText="1"/>
      <protection hidden="1"/>
    </xf>
    <xf numFmtId="2" fontId="6" fillId="3" borderId="1" xfId="0" applyNumberFormat="1" applyFont="1" applyFill="1" applyBorder="1" applyAlignment="1">
      <alignment horizontal="right" vertical="top" wrapText="1"/>
    </xf>
    <xf numFmtId="0" fontId="6" fillId="0" borderId="0" xfId="0" applyFont="1" applyAlignment="1">
      <alignment vertical="top" wrapText="1"/>
    </xf>
    <xf numFmtId="1" fontId="5" fillId="0" borderId="1" xfId="1" applyNumberFormat="1" applyFont="1" applyBorder="1" applyAlignment="1" applyProtection="1">
      <alignment horizontal="left" vertical="top" wrapText="1"/>
      <protection hidden="1"/>
    </xf>
    <xf numFmtId="49" fontId="5" fillId="0" borderId="1" xfId="1" applyNumberFormat="1" applyFont="1" applyBorder="1" applyAlignment="1" applyProtection="1">
      <alignment vertical="top" wrapText="1"/>
      <protection hidden="1"/>
    </xf>
    <xf numFmtId="2" fontId="5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6" fillId="0" borderId="0" xfId="0" applyFont="1" applyAlignment="1">
      <alignment horizontal="left" vertical="top" wrapText="1"/>
    </xf>
    <xf numFmtId="49" fontId="6" fillId="3" borderId="1" xfId="2" applyNumberFormat="1" applyFont="1" applyFill="1" applyBorder="1" applyAlignment="1" applyProtection="1">
      <alignment vertical="top" wrapText="1"/>
      <protection hidden="1"/>
    </xf>
    <xf numFmtId="49" fontId="5" fillId="0" borderId="1" xfId="1" applyNumberFormat="1" applyFont="1" applyBorder="1" applyAlignment="1" applyProtection="1">
      <alignment horizontal="left" vertical="top" wrapText="1"/>
      <protection hidden="1"/>
    </xf>
    <xf numFmtId="49" fontId="5" fillId="0" borderId="1" xfId="2" applyNumberFormat="1" applyFont="1" applyBorder="1" applyAlignment="1" applyProtection="1">
      <alignment vertical="top" wrapText="1"/>
      <protection hidden="1"/>
    </xf>
    <xf numFmtId="2" fontId="5" fillId="0" borderId="1" xfId="0" applyNumberFormat="1" applyFont="1" applyBorder="1" applyAlignment="1">
      <alignment horizontal="right" vertical="top" wrapText="1"/>
    </xf>
    <xf numFmtId="49" fontId="7" fillId="0" borderId="1" xfId="1" applyNumberFormat="1" applyFont="1" applyBorder="1" applyAlignment="1" applyProtection="1">
      <alignment horizontal="left" vertical="top" wrapText="1"/>
      <protection hidden="1"/>
    </xf>
    <xf numFmtId="0" fontId="7" fillId="0" borderId="1" xfId="0" applyFont="1" applyBorder="1" applyAlignment="1">
      <alignment vertical="top" wrapText="1"/>
    </xf>
    <xf numFmtId="2" fontId="7" fillId="0" borderId="1" xfId="0" applyNumberFormat="1" applyFont="1" applyBorder="1" applyAlignment="1">
      <alignment vertical="top"/>
    </xf>
    <xf numFmtId="49" fontId="5" fillId="0" borderId="1" xfId="2" applyNumberFormat="1" applyFont="1" applyBorder="1" applyAlignment="1" applyProtection="1">
      <alignment horizontal="left" vertical="top" wrapText="1"/>
      <protection hidden="1"/>
    </xf>
    <xf numFmtId="0" fontId="5" fillId="2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6" fillId="3" borderId="1" xfId="2" applyFont="1" applyFill="1" applyBorder="1" applyAlignment="1" applyProtection="1">
      <alignment vertical="top" wrapText="1"/>
      <protection hidden="1"/>
    </xf>
    <xf numFmtId="2" fontId="6" fillId="3" borderId="1" xfId="0" applyNumberFormat="1" applyFont="1" applyFill="1" applyBorder="1" applyAlignment="1">
      <alignment vertical="top"/>
    </xf>
    <xf numFmtId="164" fontId="5" fillId="0" borderId="1" xfId="1" applyNumberFormat="1" applyFont="1" applyBorder="1" applyAlignment="1" applyProtection="1">
      <alignment horizontal="left" vertical="top" wrapText="1"/>
      <protection hidden="1"/>
    </xf>
    <xf numFmtId="0" fontId="5" fillId="0" borderId="1" xfId="2" applyFont="1" applyBorder="1" applyAlignment="1" applyProtection="1">
      <alignment vertical="top" wrapText="1"/>
      <protection hidden="1"/>
    </xf>
    <xf numFmtId="49" fontId="5" fillId="2" borderId="1" xfId="1" applyNumberFormat="1" applyFont="1" applyFill="1" applyBorder="1" applyAlignment="1" applyProtection="1">
      <alignment horizontal="left" vertical="top" wrapText="1"/>
      <protection hidden="1"/>
    </xf>
    <xf numFmtId="49" fontId="5" fillId="2" borderId="1" xfId="1" applyNumberFormat="1" applyFont="1" applyFill="1" applyBorder="1" applyAlignment="1" applyProtection="1">
      <alignment vertical="top" wrapText="1"/>
      <protection hidden="1"/>
    </xf>
    <xf numFmtId="49" fontId="7" fillId="2" borderId="1" xfId="1" applyNumberFormat="1" applyFont="1" applyFill="1" applyBorder="1" applyAlignment="1" applyProtection="1">
      <alignment horizontal="left" vertical="top" wrapText="1"/>
      <protection hidden="1"/>
    </xf>
    <xf numFmtId="49" fontId="7" fillId="2" borderId="1" xfId="1" applyNumberFormat="1" applyFont="1" applyFill="1" applyBorder="1" applyAlignment="1" applyProtection="1">
      <alignment vertical="top" wrapText="1"/>
      <protection hidden="1"/>
    </xf>
    <xf numFmtId="49" fontId="7" fillId="0" borderId="1" xfId="1" applyNumberFormat="1" applyFont="1" applyBorder="1" applyAlignment="1" applyProtection="1">
      <alignment vertical="top" wrapText="1"/>
      <protection hidden="1"/>
    </xf>
    <xf numFmtId="1" fontId="5" fillId="2" borderId="1" xfId="1" applyNumberFormat="1" applyFont="1" applyFill="1" applyBorder="1" applyAlignment="1" applyProtection="1">
      <alignment horizontal="left" vertical="top" wrapText="1"/>
      <protection hidden="1"/>
    </xf>
    <xf numFmtId="2" fontId="5" fillId="0" borderId="1" xfId="0" applyNumberFormat="1" applyFont="1" applyBorder="1" applyAlignment="1">
      <alignment vertical="top" wrapText="1"/>
    </xf>
    <xf numFmtId="0" fontId="6" fillId="3" borderId="1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1" fontId="6" fillId="0" borderId="1" xfId="0" applyNumberFormat="1" applyFont="1" applyBorder="1" applyAlignment="1">
      <alignment vertical="top"/>
    </xf>
    <xf numFmtId="1" fontId="6" fillId="0" borderId="1" xfId="0" applyNumberFormat="1" applyFont="1" applyBorder="1" applyAlignment="1">
      <alignment horizontal="left" vertical="top" wrapText="1"/>
    </xf>
    <xf numFmtId="1" fontId="6" fillId="0" borderId="1" xfId="0" applyNumberFormat="1" applyFont="1" applyBorder="1" applyAlignment="1">
      <alignment vertical="top" wrapText="1"/>
    </xf>
    <xf numFmtId="2" fontId="6" fillId="0" borderId="1" xfId="0" applyNumberFormat="1" applyFont="1" applyBorder="1" applyAlignment="1">
      <alignment horizontal="right" vertical="top" wrapText="1"/>
    </xf>
    <xf numFmtId="2" fontId="6" fillId="0" borderId="0" xfId="0" applyNumberFormat="1" applyFont="1" applyAlignment="1">
      <alignment vertical="top" wrapText="1"/>
    </xf>
    <xf numFmtId="1" fontId="5" fillId="0" borderId="1" xfId="0" applyNumberFormat="1" applyFont="1" applyBorder="1" applyAlignment="1">
      <alignment horizontal="left" vertical="top" wrapText="1"/>
    </xf>
    <xf numFmtId="1" fontId="5" fillId="0" borderId="1" xfId="0" applyNumberFormat="1" applyFont="1" applyBorder="1" applyAlignment="1">
      <alignment vertical="top" wrapText="1"/>
    </xf>
    <xf numFmtId="164" fontId="5" fillId="0" borderId="1" xfId="0" applyNumberFormat="1" applyFont="1" applyBorder="1" applyAlignment="1">
      <alignment horizontal="left" vertical="top" wrapText="1"/>
    </xf>
    <xf numFmtId="1" fontId="6" fillId="4" borderId="1" xfId="0" applyNumberFormat="1" applyFont="1" applyFill="1" applyBorder="1" applyAlignment="1">
      <alignment horizontal="left" vertical="top" wrapText="1"/>
    </xf>
    <xf numFmtId="1" fontId="6" fillId="4" borderId="1" xfId="0" applyNumberFormat="1" applyFont="1" applyFill="1" applyBorder="1" applyAlignment="1">
      <alignment vertical="top" wrapText="1"/>
    </xf>
    <xf numFmtId="2" fontId="6" fillId="4" borderId="1" xfId="0" applyNumberFormat="1" applyFont="1" applyFill="1" applyBorder="1" applyAlignment="1">
      <alignment horizontal="right" vertical="top" wrapText="1"/>
    </xf>
    <xf numFmtId="0" fontId="6" fillId="0" borderId="0" xfId="0" applyFont="1" applyAlignment="1">
      <alignment horizontal="right" vertical="top" wrapText="1"/>
    </xf>
    <xf numFmtId="2" fontId="5" fillId="0" borderId="0" xfId="0" applyNumberFormat="1" applyFont="1" applyAlignment="1">
      <alignment horizontal="right" vertical="top" wrapText="1"/>
    </xf>
    <xf numFmtId="2" fontId="5" fillId="0" borderId="0" xfId="0" applyNumberFormat="1" applyFont="1" applyAlignment="1">
      <alignment horizontal="center" vertical="top" wrapText="1"/>
    </xf>
    <xf numFmtId="2" fontId="6" fillId="0" borderId="0" xfId="0" applyNumberFormat="1" applyFont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2" fontId="5" fillId="0" borderId="0" xfId="0" applyNumberFormat="1" applyFont="1" applyAlignment="1">
      <alignment vertical="top" wrapText="1"/>
    </xf>
    <xf numFmtId="1" fontId="9" fillId="0" borderId="1" xfId="0" applyNumberFormat="1" applyFont="1" applyBorder="1" applyAlignment="1">
      <alignment horizontal="right" vertical="top" wrapText="1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9" fillId="0" borderId="3" xfId="0" applyFont="1" applyBorder="1" applyAlignment="1">
      <alignment horizontal="right" vertical="top" wrapText="1"/>
    </xf>
    <xf numFmtId="0" fontId="9" fillId="0" borderId="4" xfId="0" applyFont="1" applyBorder="1" applyAlignment="1">
      <alignment horizontal="right" vertical="top" wrapText="1"/>
    </xf>
    <xf numFmtId="0" fontId="10" fillId="0" borderId="3" xfId="0" applyFont="1" applyBorder="1" applyAlignment="1">
      <alignment horizontal="right"/>
    </xf>
    <xf numFmtId="0" fontId="10" fillId="0" borderId="4" xfId="0" applyFont="1" applyBorder="1" applyAlignment="1">
      <alignment horizontal="right"/>
    </xf>
  </cellXfs>
  <cellStyles count="4">
    <cellStyle name="Įprastas" xfId="0" builtinId="0"/>
    <cellStyle name="Normal 2" xfId="3" xr:uid="{7A303243-1F0F-46D5-9D6B-B116BDED834A}"/>
    <cellStyle name="Normal_F2sav" xfId="2" xr:uid="{9062190A-5231-4089-83A8-BD28B32CC911}"/>
    <cellStyle name="Normal_SAVAPYSsssss" xfId="1" xr:uid="{30B161F6-062E-4C4D-A240-4C860150BA5E}"/>
  </cellStyles>
  <dxfs count="0"/>
  <tableStyles count="0" defaultTableStyle="TableStyleMedium2" defaultPivotStyle="PivotStyleLight16"/>
  <colors>
    <mruColors>
      <color rgb="FFFF99FF"/>
      <color rgb="FFCCFF99"/>
      <color rgb="FF00CC99"/>
      <color rgb="FFFF9999"/>
      <color rgb="FF0000CC"/>
      <color rgb="FFCCCC00"/>
      <color rgb="FFFFFFCC"/>
      <color rgb="FF66FF66"/>
      <color rgb="FF9999FF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92BBB-A445-41E7-A636-2CF028C3ECC4}">
  <sheetPr>
    <pageSetUpPr fitToPage="1"/>
  </sheetPr>
  <dimension ref="A1:C102"/>
  <sheetViews>
    <sheetView topLeftCell="A75" workbookViewId="0">
      <selection activeCell="C103" sqref="C103"/>
    </sheetView>
  </sheetViews>
  <sheetFormatPr defaultColWidth="9.140625" defaultRowHeight="15.75" x14ac:dyDescent="0.25"/>
  <cols>
    <col min="1" max="1" width="9.140625" style="2"/>
    <col min="2" max="2" width="57.28515625" style="3" customWidth="1"/>
    <col min="3" max="3" width="18.7109375" style="11" customWidth="1"/>
    <col min="4" max="16384" width="9.140625" style="3"/>
  </cols>
  <sheetData>
    <row r="1" spans="1:3" x14ac:dyDescent="0.25">
      <c r="C1" s="3" t="s">
        <v>434</v>
      </c>
    </row>
    <row r="2" spans="1:3" x14ac:dyDescent="0.25">
      <c r="C2" s="4"/>
    </row>
    <row r="3" spans="1:3" x14ac:dyDescent="0.25">
      <c r="C3" s="3"/>
    </row>
    <row r="4" spans="1:3" x14ac:dyDescent="0.25">
      <c r="A4" s="65" t="s">
        <v>419</v>
      </c>
      <c r="B4" s="65"/>
      <c r="C4" s="65"/>
    </row>
    <row r="5" spans="1:3" x14ac:dyDescent="0.25">
      <c r="A5" s="6"/>
      <c r="B5" s="7"/>
      <c r="C5" s="5"/>
    </row>
    <row r="6" spans="1:3" x14ac:dyDescent="0.25">
      <c r="C6" s="1" t="s">
        <v>435</v>
      </c>
    </row>
    <row r="7" spans="1:3" s="11" customFormat="1" x14ac:dyDescent="0.25">
      <c r="A7" s="9" t="s">
        <v>0</v>
      </c>
      <c r="B7" s="9" t="s">
        <v>1</v>
      </c>
      <c r="C7" s="10" t="s">
        <v>2</v>
      </c>
    </row>
    <row r="8" spans="1:3" s="15" customFormat="1" x14ac:dyDescent="0.25">
      <c r="A8" s="12">
        <v>1</v>
      </c>
      <c r="B8" s="13" t="s">
        <v>283</v>
      </c>
      <c r="C8" s="14">
        <f t="shared" ref="C8" si="0">SUM(C9:C14)</f>
        <v>47887000</v>
      </c>
    </row>
    <row r="9" spans="1:3" s="15" customFormat="1" x14ac:dyDescent="0.25">
      <c r="A9" s="16" t="s">
        <v>168</v>
      </c>
      <c r="B9" s="17" t="s">
        <v>108</v>
      </c>
      <c r="C9" s="18">
        <v>46234000</v>
      </c>
    </row>
    <row r="10" spans="1:3" s="15" customFormat="1" x14ac:dyDescent="0.25">
      <c r="A10" s="16" t="s">
        <v>12</v>
      </c>
      <c r="B10" s="17" t="s">
        <v>109</v>
      </c>
      <c r="C10" s="18">
        <v>41000</v>
      </c>
    </row>
    <row r="11" spans="1:3" x14ac:dyDescent="0.25">
      <c r="A11" s="16" t="s">
        <v>14</v>
      </c>
      <c r="B11" s="17" t="s">
        <v>110</v>
      </c>
      <c r="C11" s="18">
        <v>800000</v>
      </c>
    </row>
    <row r="12" spans="1:3" s="2" customFormat="1" x14ac:dyDescent="0.25">
      <c r="A12" s="16" t="s">
        <v>170</v>
      </c>
      <c r="B12" s="17" t="s">
        <v>111</v>
      </c>
      <c r="C12" s="18">
        <v>20000</v>
      </c>
    </row>
    <row r="13" spans="1:3" s="2" customFormat="1" x14ac:dyDescent="0.25">
      <c r="A13" s="16" t="s">
        <v>15</v>
      </c>
      <c r="B13" s="17" t="s">
        <v>112</v>
      </c>
      <c r="C13" s="18">
        <v>550000</v>
      </c>
    </row>
    <row r="14" spans="1:3" s="2" customFormat="1" x14ac:dyDescent="0.25">
      <c r="A14" s="16" t="s">
        <v>17</v>
      </c>
      <c r="B14" s="19" t="s">
        <v>113</v>
      </c>
      <c r="C14" s="18">
        <v>242000</v>
      </c>
    </row>
    <row r="15" spans="1:3" s="21" customFormat="1" x14ac:dyDescent="0.25">
      <c r="A15" s="12">
        <v>2</v>
      </c>
      <c r="B15" s="20" t="s">
        <v>284</v>
      </c>
      <c r="C15" s="14">
        <f>SUM(C16,C60)</f>
        <v>28639798</v>
      </c>
    </row>
    <row r="16" spans="1:3" s="21" customFormat="1" x14ac:dyDescent="0.25">
      <c r="A16" s="12">
        <v>3</v>
      </c>
      <c r="B16" s="20" t="s">
        <v>285</v>
      </c>
      <c r="C16" s="14">
        <f>SUM(C17,C46)</f>
        <v>27439798</v>
      </c>
    </row>
    <row r="17" spans="1:3" s="21" customFormat="1" ht="31.5" x14ac:dyDescent="0.25">
      <c r="A17" s="12">
        <v>4</v>
      </c>
      <c r="B17" s="22" t="s">
        <v>280</v>
      </c>
      <c r="C17" s="14">
        <f>SUM(C18:C32,C36:C45)</f>
        <v>6751314</v>
      </c>
    </row>
    <row r="18" spans="1:3" s="2" customFormat="1" ht="31.5" x14ac:dyDescent="0.25">
      <c r="A18" s="23" t="s">
        <v>175</v>
      </c>
      <c r="B18" s="24" t="s">
        <v>115</v>
      </c>
      <c r="C18" s="18">
        <v>720</v>
      </c>
    </row>
    <row r="19" spans="1:3" s="2" customFormat="1" x14ac:dyDescent="0.25">
      <c r="A19" s="23" t="s">
        <v>103</v>
      </c>
      <c r="B19" s="24" t="s">
        <v>116</v>
      </c>
      <c r="C19" s="18">
        <v>32000</v>
      </c>
    </row>
    <row r="20" spans="1:3" s="2" customFormat="1" x14ac:dyDescent="0.25">
      <c r="A20" s="23" t="s">
        <v>286</v>
      </c>
      <c r="B20" s="19" t="s">
        <v>117</v>
      </c>
      <c r="C20" s="18">
        <v>20340</v>
      </c>
    </row>
    <row r="21" spans="1:3" s="2" customFormat="1" x14ac:dyDescent="0.25">
      <c r="A21" s="23" t="s">
        <v>287</v>
      </c>
      <c r="B21" s="19" t="s">
        <v>118</v>
      </c>
      <c r="C21" s="18">
        <v>905000</v>
      </c>
    </row>
    <row r="22" spans="1:3" x14ac:dyDescent="0.25">
      <c r="A22" s="23" t="s">
        <v>288</v>
      </c>
      <c r="B22" s="19" t="s">
        <v>119</v>
      </c>
      <c r="C22" s="18">
        <v>40200</v>
      </c>
    </row>
    <row r="23" spans="1:3" ht="31.5" x14ac:dyDescent="0.25">
      <c r="A23" s="23" t="s">
        <v>289</v>
      </c>
      <c r="B23" s="24" t="s">
        <v>120</v>
      </c>
      <c r="C23" s="18">
        <v>4400</v>
      </c>
    </row>
    <row r="24" spans="1:3" x14ac:dyDescent="0.25">
      <c r="A24" s="23" t="s">
        <v>290</v>
      </c>
      <c r="B24" s="24" t="s">
        <v>121</v>
      </c>
      <c r="C24" s="18">
        <v>8000</v>
      </c>
    </row>
    <row r="25" spans="1:3" x14ac:dyDescent="0.25">
      <c r="A25" s="23" t="s">
        <v>291</v>
      </c>
      <c r="B25" s="19" t="s">
        <v>122</v>
      </c>
      <c r="C25" s="18">
        <v>229500</v>
      </c>
    </row>
    <row r="26" spans="1:3" x14ac:dyDescent="0.25">
      <c r="A26" s="23" t="s">
        <v>292</v>
      </c>
      <c r="B26" s="19" t="s">
        <v>123</v>
      </c>
      <c r="C26" s="18">
        <v>323900</v>
      </c>
    </row>
    <row r="27" spans="1:3" x14ac:dyDescent="0.25">
      <c r="A27" s="23" t="s">
        <v>293</v>
      </c>
      <c r="B27" s="19" t="s">
        <v>124</v>
      </c>
      <c r="C27" s="18">
        <v>31600</v>
      </c>
    </row>
    <row r="28" spans="1:3" x14ac:dyDescent="0.25">
      <c r="A28" s="23" t="s">
        <v>294</v>
      </c>
      <c r="B28" s="19" t="s">
        <v>125</v>
      </c>
      <c r="C28" s="18">
        <v>32300</v>
      </c>
    </row>
    <row r="29" spans="1:3" x14ac:dyDescent="0.25">
      <c r="A29" s="23" t="s">
        <v>295</v>
      </c>
      <c r="B29" s="19" t="s">
        <v>126</v>
      </c>
      <c r="C29" s="18">
        <v>25600</v>
      </c>
    </row>
    <row r="30" spans="1:3" ht="31.5" x14ac:dyDescent="0.25">
      <c r="A30" s="23" t="s">
        <v>296</v>
      </c>
      <c r="B30" s="19" t="s">
        <v>127</v>
      </c>
      <c r="C30" s="18">
        <v>175000</v>
      </c>
    </row>
    <row r="31" spans="1:3" x14ac:dyDescent="0.25">
      <c r="A31" s="23" t="s">
        <v>297</v>
      </c>
      <c r="B31" s="19" t="s">
        <v>128</v>
      </c>
      <c r="C31" s="18">
        <v>925300</v>
      </c>
    </row>
    <row r="32" spans="1:3" x14ac:dyDescent="0.25">
      <c r="A32" s="23" t="s">
        <v>298</v>
      </c>
      <c r="B32" s="19" t="s">
        <v>129</v>
      </c>
      <c r="C32" s="25">
        <f>SUM(C33:C35)</f>
        <v>2185500</v>
      </c>
    </row>
    <row r="33" spans="1:3" ht="31.5" x14ac:dyDescent="0.25">
      <c r="A33" s="26" t="s">
        <v>324</v>
      </c>
      <c r="B33" s="27" t="s">
        <v>409</v>
      </c>
      <c r="C33" s="28">
        <v>1464500</v>
      </c>
    </row>
    <row r="34" spans="1:3" ht="31.5" x14ac:dyDescent="0.25">
      <c r="A34" s="26" t="s">
        <v>325</v>
      </c>
      <c r="B34" s="27" t="s">
        <v>408</v>
      </c>
      <c r="C34" s="28">
        <v>654200</v>
      </c>
    </row>
    <row r="35" spans="1:3" ht="31.5" x14ac:dyDescent="0.25">
      <c r="A35" s="26" t="s">
        <v>326</v>
      </c>
      <c r="B35" s="27" t="s">
        <v>407</v>
      </c>
      <c r="C35" s="28">
        <v>66800</v>
      </c>
    </row>
    <row r="36" spans="1:3" x14ac:dyDescent="0.25">
      <c r="A36" s="23" t="s">
        <v>299</v>
      </c>
      <c r="B36" s="19" t="s">
        <v>130</v>
      </c>
      <c r="C36" s="18">
        <v>377200</v>
      </c>
    </row>
    <row r="37" spans="1:3" x14ac:dyDescent="0.25">
      <c r="A37" s="23" t="s">
        <v>300</v>
      </c>
      <c r="B37" s="19" t="s">
        <v>424</v>
      </c>
      <c r="C37" s="18">
        <v>2800</v>
      </c>
    </row>
    <row r="38" spans="1:3" ht="47.25" x14ac:dyDescent="0.25">
      <c r="A38" s="23" t="s">
        <v>301</v>
      </c>
      <c r="B38" s="24" t="s">
        <v>131</v>
      </c>
      <c r="C38" s="18">
        <v>339040</v>
      </c>
    </row>
    <row r="39" spans="1:3" ht="47.25" x14ac:dyDescent="0.25">
      <c r="A39" s="23" t="s">
        <v>302</v>
      </c>
      <c r="B39" s="24" t="s">
        <v>132</v>
      </c>
      <c r="C39" s="18">
        <v>111990</v>
      </c>
    </row>
    <row r="40" spans="1:3" x14ac:dyDescent="0.25">
      <c r="A40" s="23" t="s">
        <v>303</v>
      </c>
      <c r="B40" s="24" t="s">
        <v>133</v>
      </c>
      <c r="C40" s="18">
        <v>4000</v>
      </c>
    </row>
    <row r="41" spans="1:3" x14ac:dyDescent="0.25">
      <c r="A41" s="23" t="s">
        <v>304</v>
      </c>
      <c r="B41" s="24" t="s">
        <v>134</v>
      </c>
      <c r="C41" s="18">
        <v>39900</v>
      </c>
    </row>
    <row r="42" spans="1:3" x14ac:dyDescent="0.25">
      <c r="A42" s="23" t="s">
        <v>305</v>
      </c>
      <c r="B42" s="24" t="s">
        <v>135</v>
      </c>
      <c r="C42" s="18">
        <v>1100</v>
      </c>
    </row>
    <row r="43" spans="1:3" x14ac:dyDescent="0.25">
      <c r="A43" s="23" t="s">
        <v>306</v>
      </c>
      <c r="B43" s="29" t="s">
        <v>383</v>
      </c>
      <c r="C43" s="18">
        <v>869500</v>
      </c>
    </row>
    <row r="44" spans="1:3" ht="31.5" x14ac:dyDescent="0.25">
      <c r="A44" s="23" t="s">
        <v>307</v>
      </c>
      <c r="B44" s="29" t="s">
        <v>433</v>
      </c>
      <c r="C44" s="18">
        <v>580</v>
      </c>
    </row>
    <row r="45" spans="1:3" ht="47.25" x14ac:dyDescent="0.25">
      <c r="A45" s="23" t="s">
        <v>375</v>
      </c>
      <c r="B45" s="24" t="s">
        <v>384</v>
      </c>
      <c r="C45" s="18">
        <v>65844</v>
      </c>
    </row>
    <row r="46" spans="1:3" s="15" customFormat="1" x14ac:dyDescent="0.25">
      <c r="A46" s="12">
        <v>5</v>
      </c>
      <c r="B46" s="13" t="s">
        <v>3</v>
      </c>
      <c r="C46" s="14">
        <f>SUM(C47:C59)</f>
        <v>20688484</v>
      </c>
    </row>
    <row r="47" spans="1:3" x14ac:dyDescent="0.25">
      <c r="A47" s="23" t="s">
        <v>176</v>
      </c>
      <c r="B47" s="24" t="s">
        <v>4</v>
      </c>
      <c r="C47" s="18">
        <v>16831500</v>
      </c>
    </row>
    <row r="48" spans="1:3" x14ac:dyDescent="0.25">
      <c r="A48" s="23" t="s">
        <v>177</v>
      </c>
      <c r="B48" s="24" t="s">
        <v>138</v>
      </c>
      <c r="C48" s="18">
        <v>230000</v>
      </c>
    </row>
    <row r="49" spans="1:3" ht="31.5" x14ac:dyDescent="0.25">
      <c r="A49" s="23" t="s">
        <v>178</v>
      </c>
      <c r="B49" s="24" t="s">
        <v>273</v>
      </c>
      <c r="C49" s="18">
        <v>2700000</v>
      </c>
    </row>
    <row r="50" spans="1:3" ht="31.5" x14ac:dyDescent="0.25">
      <c r="A50" s="23" t="s">
        <v>179</v>
      </c>
      <c r="B50" s="24" t="s">
        <v>282</v>
      </c>
      <c r="C50" s="18">
        <v>157500</v>
      </c>
    </row>
    <row r="51" spans="1:3" x14ac:dyDescent="0.25">
      <c r="A51" s="23" t="s">
        <v>180</v>
      </c>
      <c r="B51" s="24" t="s">
        <v>139</v>
      </c>
      <c r="C51" s="18">
        <v>52344</v>
      </c>
    </row>
    <row r="52" spans="1:3" ht="31.5" x14ac:dyDescent="0.25">
      <c r="A52" s="23" t="s">
        <v>181</v>
      </c>
      <c r="B52" s="19" t="s">
        <v>5</v>
      </c>
      <c r="C52" s="18">
        <v>220033</v>
      </c>
    </row>
    <row r="53" spans="1:3" x14ac:dyDescent="0.25">
      <c r="A53" s="23" t="s">
        <v>102</v>
      </c>
      <c r="B53" s="19" t="s">
        <v>140</v>
      </c>
      <c r="C53" s="18">
        <v>102325</v>
      </c>
    </row>
    <row r="54" spans="1:3" ht="31.5" x14ac:dyDescent="0.25">
      <c r="A54" s="23" t="s">
        <v>308</v>
      </c>
      <c r="B54" s="30" t="s">
        <v>281</v>
      </c>
      <c r="C54" s="18">
        <v>108787</v>
      </c>
    </row>
    <row r="55" spans="1:3" x14ac:dyDescent="0.25">
      <c r="A55" s="23" t="s">
        <v>309</v>
      </c>
      <c r="B55" s="19" t="s">
        <v>279</v>
      </c>
      <c r="C55" s="18">
        <v>27000</v>
      </c>
    </row>
    <row r="56" spans="1:3" s="2" customFormat="1" ht="31.5" x14ac:dyDescent="0.25">
      <c r="A56" s="23" t="s">
        <v>310</v>
      </c>
      <c r="B56" s="31" t="s">
        <v>388</v>
      </c>
      <c r="C56" s="25">
        <v>98704</v>
      </c>
    </row>
    <row r="57" spans="1:3" s="2" customFormat="1" x14ac:dyDescent="0.25">
      <c r="A57" s="23" t="s">
        <v>311</v>
      </c>
      <c r="B57" s="31" t="s">
        <v>391</v>
      </c>
      <c r="C57" s="25">
        <v>24419</v>
      </c>
    </row>
    <row r="58" spans="1:3" s="2" customFormat="1" ht="31.5" x14ac:dyDescent="0.25">
      <c r="A58" s="23" t="s">
        <v>312</v>
      </c>
      <c r="B58" s="19" t="s">
        <v>396</v>
      </c>
      <c r="C58" s="25">
        <v>74272</v>
      </c>
    </row>
    <row r="59" spans="1:3" s="2" customFormat="1" x14ac:dyDescent="0.25">
      <c r="A59" s="23" t="s">
        <v>387</v>
      </c>
      <c r="B59" s="31" t="s">
        <v>404</v>
      </c>
      <c r="C59" s="25">
        <v>61600</v>
      </c>
    </row>
    <row r="60" spans="1:3" s="15" customFormat="1" ht="31.5" x14ac:dyDescent="0.25">
      <c r="A60" s="12">
        <v>6</v>
      </c>
      <c r="B60" s="32" t="s">
        <v>405</v>
      </c>
      <c r="C60" s="33">
        <f>+C61</f>
        <v>1200000</v>
      </c>
    </row>
    <row r="61" spans="1:3" s="15" customFormat="1" ht="31.5" x14ac:dyDescent="0.25">
      <c r="A61" s="34" t="s">
        <v>183</v>
      </c>
      <c r="B61" s="35" t="s">
        <v>104</v>
      </c>
      <c r="C61" s="18">
        <v>1200000</v>
      </c>
    </row>
    <row r="62" spans="1:3" s="15" customFormat="1" x14ac:dyDescent="0.25">
      <c r="A62" s="12">
        <v>7</v>
      </c>
      <c r="B62" s="13" t="s">
        <v>141</v>
      </c>
      <c r="C62" s="14">
        <f>SUM(C63:C67)</f>
        <v>398000</v>
      </c>
    </row>
    <row r="63" spans="1:3" s="15" customFormat="1" x14ac:dyDescent="0.25">
      <c r="A63" s="36" t="s">
        <v>186</v>
      </c>
      <c r="B63" s="37" t="s">
        <v>365</v>
      </c>
      <c r="C63" s="25">
        <v>33000</v>
      </c>
    </row>
    <row r="64" spans="1:3" x14ac:dyDescent="0.25">
      <c r="A64" s="36" t="s">
        <v>187</v>
      </c>
      <c r="B64" s="37" t="s">
        <v>143</v>
      </c>
      <c r="C64" s="18">
        <v>8000</v>
      </c>
    </row>
    <row r="65" spans="1:3" x14ac:dyDescent="0.25">
      <c r="A65" s="36" t="s">
        <v>316</v>
      </c>
      <c r="B65" s="37" t="s">
        <v>145</v>
      </c>
      <c r="C65" s="18">
        <v>200000</v>
      </c>
    </row>
    <row r="66" spans="1:3" x14ac:dyDescent="0.25">
      <c r="A66" s="36" t="s">
        <v>317</v>
      </c>
      <c r="B66" s="37" t="s">
        <v>146</v>
      </c>
      <c r="C66" s="18">
        <v>60000</v>
      </c>
    </row>
    <row r="67" spans="1:3" x14ac:dyDescent="0.25">
      <c r="A67" s="36" t="s">
        <v>366</v>
      </c>
      <c r="B67" s="37" t="s">
        <v>147</v>
      </c>
      <c r="C67" s="18">
        <v>97000</v>
      </c>
    </row>
    <row r="68" spans="1:3" s="15" customFormat="1" x14ac:dyDescent="0.25">
      <c r="A68" s="12">
        <v>8</v>
      </c>
      <c r="B68" s="13" t="s">
        <v>105</v>
      </c>
      <c r="C68" s="14">
        <f>SUM(C69:C73,C77)</f>
        <v>5187400</v>
      </c>
    </row>
    <row r="69" spans="1:3" x14ac:dyDescent="0.25">
      <c r="A69" s="36" t="s">
        <v>189</v>
      </c>
      <c r="B69" s="37" t="s">
        <v>106</v>
      </c>
      <c r="C69" s="18">
        <f>2373600+5800</f>
        <v>2379400</v>
      </c>
    </row>
    <row r="70" spans="1:3" x14ac:dyDescent="0.25">
      <c r="A70" s="36" t="s">
        <v>313</v>
      </c>
      <c r="B70" s="37" t="s">
        <v>148</v>
      </c>
      <c r="C70" s="18">
        <v>70000</v>
      </c>
    </row>
    <row r="71" spans="1:3" x14ac:dyDescent="0.25">
      <c r="A71" s="36" t="s">
        <v>314</v>
      </c>
      <c r="B71" s="37" t="s">
        <v>149</v>
      </c>
      <c r="C71" s="18">
        <v>30000</v>
      </c>
    </row>
    <row r="72" spans="1:3" x14ac:dyDescent="0.25">
      <c r="A72" s="36" t="s">
        <v>315</v>
      </c>
      <c r="B72" s="37" t="s">
        <v>150</v>
      </c>
      <c r="C72" s="18">
        <v>51000</v>
      </c>
    </row>
    <row r="73" spans="1:3" x14ac:dyDescent="0.25">
      <c r="A73" s="36" t="s">
        <v>318</v>
      </c>
      <c r="B73" s="37" t="s">
        <v>151</v>
      </c>
      <c r="C73" s="25">
        <f>+C74+C75+C76</f>
        <v>2457000</v>
      </c>
    </row>
    <row r="74" spans="1:3" x14ac:dyDescent="0.25">
      <c r="A74" s="38" t="s">
        <v>319</v>
      </c>
      <c r="B74" s="39" t="s">
        <v>152</v>
      </c>
      <c r="C74" s="28">
        <v>2367000</v>
      </c>
    </row>
    <row r="75" spans="1:3" ht="20.45" customHeight="1" x14ac:dyDescent="0.25">
      <c r="A75" s="38" t="s">
        <v>320</v>
      </c>
      <c r="B75" s="39" t="s">
        <v>153</v>
      </c>
      <c r="C75" s="28">
        <v>15000</v>
      </c>
    </row>
    <row r="76" spans="1:3" x14ac:dyDescent="0.25">
      <c r="A76" s="38" t="s">
        <v>321</v>
      </c>
      <c r="B76" s="39" t="s">
        <v>154</v>
      </c>
      <c r="C76" s="28">
        <v>75000</v>
      </c>
    </row>
    <row r="77" spans="1:3" x14ac:dyDescent="0.25">
      <c r="A77" s="36" t="s">
        <v>322</v>
      </c>
      <c r="B77" s="17" t="s">
        <v>276</v>
      </c>
      <c r="C77" s="18">
        <f>+C78+C79</f>
        <v>200000</v>
      </c>
    </row>
    <row r="78" spans="1:3" x14ac:dyDescent="0.25">
      <c r="A78" s="38" t="s">
        <v>427</v>
      </c>
      <c r="B78" s="40" t="s">
        <v>425</v>
      </c>
      <c r="C78" s="28">
        <v>50000</v>
      </c>
    </row>
    <row r="79" spans="1:3" x14ac:dyDescent="0.25">
      <c r="A79" s="38" t="s">
        <v>428</v>
      </c>
      <c r="B79" s="40" t="s">
        <v>426</v>
      </c>
      <c r="C79" s="28">
        <v>150000</v>
      </c>
    </row>
    <row r="80" spans="1:3" s="15" customFormat="1" x14ac:dyDescent="0.25">
      <c r="A80" s="12">
        <v>9</v>
      </c>
      <c r="B80" s="13" t="s">
        <v>155</v>
      </c>
      <c r="C80" s="33">
        <v>35000</v>
      </c>
    </row>
    <row r="81" spans="1:3" s="15" customFormat="1" x14ac:dyDescent="0.25">
      <c r="A81" s="12">
        <v>10</v>
      </c>
      <c r="B81" s="13" t="s">
        <v>156</v>
      </c>
      <c r="C81" s="33">
        <v>25000</v>
      </c>
    </row>
    <row r="82" spans="1:3" s="15" customFormat="1" x14ac:dyDescent="0.25">
      <c r="A82" s="12">
        <v>11</v>
      </c>
      <c r="B82" s="13" t="s">
        <v>157</v>
      </c>
      <c r="C82" s="14">
        <f t="shared" ref="C82" si="1">SUM(C83:C85)</f>
        <v>108000</v>
      </c>
    </row>
    <row r="83" spans="1:3" x14ac:dyDescent="0.25">
      <c r="A83" s="41" t="s">
        <v>136</v>
      </c>
      <c r="B83" s="17" t="s">
        <v>275</v>
      </c>
      <c r="C83" s="18">
        <v>40000</v>
      </c>
    </row>
    <row r="84" spans="1:3" x14ac:dyDescent="0.25">
      <c r="A84" s="41" t="s">
        <v>137</v>
      </c>
      <c r="B84" s="17" t="s">
        <v>274</v>
      </c>
      <c r="C84" s="18">
        <v>68000</v>
      </c>
    </row>
    <row r="85" spans="1:3" x14ac:dyDescent="0.25">
      <c r="A85" s="41" t="s">
        <v>323</v>
      </c>
      <c r="B85" s="17" t="s">
        <v>158</v>
      </c>
      <c r="C85" s="18">
        <v>0</v>
      </c>
    </row>
    <row r="86" spans="1:3" s="15" customFormat="1" x14ac:dyDescent="0.25">
      <c r="A86" s="12">
        <v>12</v>
      </c>
      <c r="B86" s="20" t="s">
        <v>361</v>
      </c>
      <c r="C86" s="14">
        <f>SUM(C15+C8+C62+C68+C80+C81+C82)</f>
        <v>82280198</v>
      </c>
    </row>
    <row r="87" spans="1:3" s="15" customFormat="1" x14ac:dyDescent="0.25">
      <c r="A87" s="12">
        <v>13</v>
      </c>
      <c r="B87" s="20" t="s">
        <v>159</v>
      </c>
      <c r="C87" s="14">
        <f>SUM(C88:C96)</f>
        <v>4506231.47</v>
      </c>
    </row>
    <row r="88" spans="1:3" x14ac:dyDescent="0.25">
      <c r="A88" s="23" t="s">
        <v>197</v>
      </c>
      <c r="B88" s="19" t="s">
        <v>160</v>
      </c>
      <c r="C88" s="18">
        <v>3979977.23</v>
      </c>
    </row>
    <row r="89" spans="1:3" x14ac:dyDescent="0.25">
      <c r="A89" s="23" t="s">
        <v>436</v>
      </c>
      <c r="B89" s="19" t="s">
        <v>421</v>
      </c>
      <c r="C89" s="18">
        <v>7445</v>
      </c>
    </row>
    <row r="90" spans="1:3" x14ac:dyDescent="0.25">
      <c r="A90" s="23" t="s">
        <v>437</v>
      </c>
      <c r="B90" s="19" t="s">
        <v>162</v>
      </c>
      <c r="C90" s="25">
        <v>2156.02</v>
      </c>
    </row>
    <row r="91" spans="1:3" x14ac:dyDescent="0.25">
      <c r="A91" s="23" t="s">
        <v>438</v>
      </c>
      <c r="B91" s="19" t="s">
        <v>164</v>
      </c>
      <c r="C91" s="25">
        <v>130643.93</v>
      </c>
    </row>
    <row r="92" spans="1:3" x14ac:dyDescent="0.25">
      <c r="A92" s="23" t="s">
        <v>439</v>
      </c>
      <c r="B92" s="19" t="s">
        <v>165</v>
      </c>
      <c r="C92" s="25">
        <v>122920.95</v>
      </c>
    </row>
    <row r="93" spans="1:3" x14ac:dyDescent="0.25">
      <c r="A93" s="23" t="s">
        <v>440</v>
      </c>
      <c r="B93" s="19" t="s">
        <v>166</v>
      </c>
      <c r="C93" s="25">
        <v>104806.82</v>
      </c>
    </row>
    <row r="94" spans="1:3" x14ac:dyDescent="0.25">
      <c r="A94" s="23" t="s">
        <v>441</v>
      </c>
      <c r="B94" s="19" t="s">
        <v>167</v>
      </c>
      <c r="C94" s="42">
        <v>117695.93</v>
      </c>
    </row>
    <row r="95" spans="1:3" x14ac:dyDescent="0.25">
      <c r="A95" s="23" t="s">
        <v>442</v>
      </c>
      <c r="B95" s="19" t="s">
        <v>422</v>
      </c>
      <c r="C95" s="42">
        <v>12846.33</v>
      </c>
    </row>
    <row r="96" spans="1:3" ht="31.5" x14ac:dyDescent="0.25">
      <c r="A96" s="23" t="s">
        <v>443</v>
      </c>
      <c r="B96" s="19" t="s">
        <v>423</v>
      </c>
      <c r="C96" s="25">
        <v>27739.26</v>
      </c>
    </row>
    <row r="97" spans="1:3" s="15" customFormat="1" x14ac:dyDescent="0.25">
      <c r="A97" s="43"/>
      <c r="B97" s="20" t="s">
        <v>444</v>
      </c>
      <c r="C97" s="14">
        <f>SUM(C86:C87)</f>
        <v>86786429.469999999</v>
      </c>
    </row>
    <row r="99" spans="1:3" x14ac:dyDescent="0.25">
      <c r="A99" s="67" t="s">
        <v>454</v>
      </c>
      <c r="B99" s="68"/>
      <c r="C99" s="64">
        <f>+C86*105.12685/100</f>
        <v>86498580.331163004</v>
      </c>
    </row>
    <row r="100" spans="1:3" ht="15.75" customHeight="1" x14ac:dyDescent="0.25">
      <c r="A100" s="67" t="s">
        <v>455</v>
      </c>
      <c r="B100" s="68"/>
      <c r="C100" s="64">
        <f>+C86*109.16975/100</f>
        <v>89825086.456105009</v>
      </c>
    </row>
    <row r="102" spans="1:3" x14ac:dyDescent="0.25">
      <c r="A102" s="66" t="s">
        <v>278</v>
      </c>
      <c r="B102" s="66"/>
      <c r="C102" s="66"/>
    </row>
  </sheetData>
  <mergeCells count="4">
    <mergeCell ref="A4:C4"/>
    <mergeCell ref="A102:C102"/>
    <mergeCell ref="A99:B99"/>
    <mergeCell ref="A100:B100"/>
  </mergeCells>
  <phoneticPr fontId="8" type="noConversion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AF9FD-553F-487F-A2EC-2AC5C20AFD73}">
  <sheetPr>
    <pageSetUpPr fitToPage="1"/>
  </sheetPr>
  <dimension ref="A1:E293"/>
  <sheetViews>
    <sheetView tabSelected="1" topLeftCell="A270" zoomScaleNormal="100" workbookViewId="0">
      <selection activeCell="F291" sqref="F291"/>
    </sheetView>
  </sheetViews>
  <sheetFormatPr defaultColWidth="9.140625" defaultRowHeight="15.75" x14ac:dyDescent="0.25"/>
  <cols>
    <col min="1" max="1" width="9.7109375" style="2" customWidth="1"/>
    <col min="2" max="2" width="59.85546875" style="2" customWidth="1"/>
    <col min="3" max="3" width="20.5703125" style="2" customWidth="1"/>
    <col min="4" max="4" width="17.5703125" style="3" customWidth="1"/>
    <col min="5" max="16384" width="9.140625" style="3"/>
  </cols>
  <sheetData>
    <row r="1" spans="1:4" x14ac:dyDescent="0.25">
      <c r="C1" s="3" t="s">
        <v>434</v>
      </c>
    </row>
    <row r="4" spans="1:4" x14ac:dyDescent="0.25">
      <c r="A4" s="65" t="s">
        <v>420</v>
      </c>
      <c r="B4" s="65"/>
      <c r="C4" s="65"/>
    </row>
    <row r="5" spans="1:4" x14ac:dyDescent="0.25">
      <c r="A5" s="6"/>
      <c r="B5" s="6"/>
      <c r="C5" s="5"/>
    </row>
    <row r="6" spans="1:4" x14ac:dyDescent="0.25">
      <c r="A6" s="44"/>
      <c r="B6" s="44"/>
      <c r="C6" s="1" t="s">
        <v>435</v>
      </c>
    </row>
    <row r="7" spans="1:4" x14ac:dyDescent="0.25">
      <c r="A7" s="62" t="s">
        <v>0</v>
      </c>
      <c r="B7" s="62" t="s">
        <v>9</v>
      </c>
      <c r="C7" s="62" t="s">
        <v>2</v>
      </c>
    </row>
    <row r="8" spans="1:4" s="15" customFormat="1" ht="31.5" x14ac:dyDescent="0.25">
      <c r="A8" s="45"/>
      <c r="B8" s="46" t="s">
        <v>10</v>
      </c>
      <c r="C8" s="47"/>
    </row>
    <row r="9" spans="1:4" s="15" customFormat="1" x14ac:dyDescent="0.25">
      <c r="A9" s="48">
        <v>1</v>
      </c>
      <c r="B9" s="49" t="s">
        <v>11</v>
      </c>
      <c r="C9" s="50">
        <f>+C10+C11+C12+C13+C20+C19</f>
        <v>12663479</v>
      </c>
      <c r="D9" s="51"/>
    </row>
    <row r="10" spans="1:4" x14ac:dyDescent="0.25">
      <c r="A10" s="52" t="s">
        <v>168</v>
      </c>
      <c r="B10" s="53" t="s">
        <v>169</v>
      </c>
      <c r="C10" s="25">
        <v>612085</v>
      </c>
      <c r="D10" s="51"/>
    </row>
    <row r="11" spans="1:4" x14ac:dyDescent="0.25">
      <c r="A11" s="52" t="s">
        <v>12</v>
      </c>
      <c r="B11" s="53" t="s">
        <v>13</v>
      </c>
      <c r="C11" s="25">
        <f>9226300+1053555+61000+95175+1328025+29000+40000</f>
        <v>11833055</v>
      </c>
      <c r="D11" s="51"/>
    </row>
    <row r="12" spans="1:4" x14ac:dyDescent="0.25">
      <c r="A12" s="54" t="s">
        <v>14</v>
      </c>
      <c r="B12" s="53" t="s">
        <v>359</v>
      </c>
      <c r="C12" s="25">
        <v>153000</v>
      </c>
      <c r="D12" s="51"/>
    </row>
    <row r="13" spans="1:4" x14ac:dyDescent="0.25">
      <c r="A13" s="54" t="s">
        <v>170</v>
      </c>
      <c r="B13" s="53" t="s">
        <v>18</v>
      </c>
      <c r="C13" s="25">
        <f>SUM(C14:C18)</f>
        <v>33894</v>
      </c>
      <c r="D13" s="51"/>
    </row>
    <row r="14" spans="1:4" ht="19.899999999999999" customHeight="1" x14ac:dyDescent="0.25">
      <c r="A14" s="52" t="s">
        <v>378</v>
      </c>
      <c r="B14" s="53" t="s">
        <v>282</v>
      </c>
      <c r="C14" s="25">
        <v>3100</v>
      </c>
      <c r="D14" s="51"/>
    </row>
    <row r="15" spans="1:4" x14ac:dyDescent="0.25">
      <c r="A15" s="52" t="s">
        <v>386</v>
      </c>
      <c r="B15" s="53" t="s">
        <v>385</v>
      </c>
      <c r="C15" s="25">
        <v>2006</v>
      </c>
      <c r="D15" s="51"/>
    </row>
    <row r="16" spans="1:4" ht="31.5" x14ac:dyDescent="0.25">
      <c r="A16" s="52" t="s">
        <v>379</v>
      </c>
      <c r="B16" s="53" t="s">
        <v>281</v>
      </c>
      <c r="C16" s="25">
        <v>3169</v>
      </c>
      <c r="D16" s="51"/>
    </row>
    <row r="17" spans="1:4" x14ac:dyDescent="0.25">
      <c r="A17" s="52" t="s">
        <v>380</v>
      </c>
      <c r="B17" s="53" t="s">
        <v>391</v>
      </c>
      <c r="C17" s="25">
        <v>24419</v>
      </c>
      <c r="D17" s="51"/>
    </row>
    <row r="18" spans="1:4" x14ac:dyDescent="0.25">
      <c r="A18" s="52" t="s">
        <v>390</v>
      </c>
      <c r="B18" s="31" t="s">
        <v>404</v>
      </c>
      <c r="C18" s="25">
        <v>1200</v>
      </c>
      <c r="D18" s="51"/>
    </row>
    <row r="19" spans="1:4" x14ac:dyDescent="0.25">
      <c r="A19" s="52" t="s">
        <v>15</v>
      </c>
      <c r="B19" s="31" t="s">
        <v>432</v>
      </c>
      <c r="C19" s="25">
        <v>7445</v>
      </c>
      <c r="D19" s="51"/>
    </row>
    <row r="20" spans="1:4" ht="31.5" x14ac:dyDescent="0.25">
      <c r="A20" s="52" t="s">
        <v>17</v>
      </c>
      <c r="B20" s="53" t="s">
        <v>429</v>
      </c>
      <c r="C20" s="25">
        <v>24000</v>
      </c>
      <c r="D20" s="51"/>
    </row>
    <row r="21" spans="1:4" s="15" customFormat="1" x14ac:dyDescent="0.25">
      <c r="A21" s="48">
        <v>2</v>
      </c>
      <c r="B21" s="49" t="s">
        <v>277</v>
      </c>
      <c r="C21" s="50">
        <f t="shared" ref="C21" si="0">SUM(C22)</f>
        <v>167100</v>
      </c>
      <c r="D21" s="51"/>
    </row>
    <row r="22" spans="1:4" x14ac:dyDescent="0.25">
      <c r="A22" s="52" t="s">
        <v>171</v>
      </c>
      <c r="B22" s="53" t="s">
        <v>13</v>
      </c>
      <c r="C22" s="25">
        <v>167100</v>
      </c>
      <c r="D22" s="51"/>
    </row>
    <row r="23" spans="1:4" s="15" customFormat="1" x14ac:dyDescent="0.25">
      <c r="A23" s="48">
        <v>3</v>
      </c>
      <c r="B23" s="49" t="s">
        <v>172</v>
      </c>
      <c r="C23" s="50">
        <f t="shared" ref="C23" si="1">SUM(C24:C25)</f>
        <v>955000</v>
      </c>
      <c r="D23" s="51"/>
    </row>
    <row r="24" spans="1:4" x14ac:dyDescent="0.25">
      <c r="A24" s="52" t="s">
        <v>173</v>
      </c>
      <c r="B24" s="53" t="s">
        <v>169</v>
      </c>
      <c r="C24" s="25">
        <v>905000</v>
      </c>
      <c r="D24" s="51"/>
    </row>
    <row r="25" spans="1:4" x14ac:dyDescent="0.25">
      <c r="A25" s="52" t="s">
        <v>174</v>
      </c>
      <c r="B25" s="53" t="s">
        <v>13</v>
      </c>
      <c r="C25" s="25">
        <v>50000</v>
      </c>
      <c r="D25" s="51"/>
    </row>
    <row r="26" spans="1:4" s="58" customFormat="1" x14ac:dyDescent="0.25">
      <c r="A26" s="55"/>
      <c r="B26" s="56" t="s">
        <v>19</v>
      </c>
      <c r="C26" s="57">
        <f>SUM(C23,C21,C9)</f>
        <v>13785579</v>
      </c>
      <c r="D26" s="51"/>
    </row>
    <row r="27" spans="1:4" s="15" customFormat="1" ht="31.5" x14ac:dyDescent="0.25">
      <c r="A27" s="48"/>
      <c r="B27" s="49" t="s">
        <v>20</v>
      </c>
      <c r="C27" s="50"/>
      <c r="D27" s="51"/>
    </row>
    <row r="28" spans="1:4" s="15" customFormat="1" x14ac:dyDescent="0.25">
      <c r="A28" s="48">
        <v>4</v>
      </c>
      <c r="B28" s="49" t="s">
        <v>11</v>
      </c>
      <c r="C28" s="50">
        <f>SUM(C29:C29)</f>
        <v>465900</v>
      </c>
      <c r="D28" s="51"/>
    </row>
    <row r="29" spans="1:4" x14ac:dyDescent="0.25">
      <c r="A29" s="52" t="s">
        <v>175</v>
      </c>
      <c r="B29" s="53" t="s">
        <v>13</v>
      </c>
      <c r="C29" s="25">
        <v>465900</v>
      </c>
      <c r="D29" s="51"/>
    </row>
    <row r="30" spans="1:4" s="58" customFormat="1" x14ac:dyDescent="0.25">
      <c r="A30" s="55"/>
      <c r="B30" s="56" t="s">
        <v>21</v>
      </c>
      <c r="C30" s="57">
        <f>SUM(C28)</f>
        <v>465900</v>
      </c>
      <c r="D30" s="51"/>
    </row>
    <row r="31" spans="1:4" s="15" customFormat="1" x14ac:dyDescent="0.25">
      <c r="A31" s="48"/>
      <c r="B31" s="47" t="s">
        <v>22</v>
      </c>
      <c r="C31" s="50"/>
      <c r="D31" s="51"/>
    </row>
    <row r="32" spans="1:4" s="15" customFormat="1" x14ac:dyDescent="0.25">
      <c r="A32" s="48">
        <v>5</v>
      </c>
      <c r="B32" s="49" t="s">
        <v>11</v>
      </c>
      <c r="C32" s="50">
        <f>SUM(C33:C34)</f>
        <v>5100000</v>
      </c>
      <c r="D32" s="51"/>
    </row>
    <row r="33" spans="1:4" x14ac:dyDescent="0.25">
      <c r="A33" s="52" t="s">
        <v>176</v>
      </c>
      <c r="B33" s="53" t="s">
        <v>13</v>
      </c>
      <c r="C33" s="25">
        <v>3900000</v>
      </c>
      <c r="D33" s="51"/>
    </row>
    <row r="34" spans="1:4" s="15" customFormat="1" x14ac:dyDescent="0.25">
      <c r="A34" s="52" t="s">
        <v>177</v>
      </c>
      <c r="B34" s="53" t="s">
        <v>23</v>
      </c>
      <c r="C34" s="25">
        <v>1200000</v>
      </c>
      <c r="D34" s="51"/>
    </row>
    <row r="35" spans="1:4" s="15" customFormat="1" x14ac:dyDescent="0.25">
      <c r="A35" s="55"/>
      <c r="B35" s="56" t="s">
        <v>24</v>
      </c>
      <c r="C35" s="57">
        <f>SUM(C32)</f>
        <v>5100000</v>
      </c>
      <c r="D35" s="51"/>
    </row>
    <row r="36" spans="1:4" s="15" customFormat="1" x14ac:dyDescent="0.25">
      <c r="A36" s="48"/>
      <c r="B36" s="47" t="s">
        <v>182</v>
      </c>
      <c r="C36" s="50"/>
      <c r="D36" s="51"/>
    </row>
    <row r="37" spans="1:4" s="15" customFormat="1" x14ac:dyDescent="0.25">
      <c r="A37" s="48">
        <v>6</v>
      </c>
      <c r="B37" s="49" t="s">
        <v>11</v>
      </c>
      <c r="C37" s="50">
        <f t="shared" ref="C37" si="2">SUM(C38)</f>
        <v>1000000</v>
      </c>
      <c r="D37" s="51"/>
    </row>
    <row r="38" spans="1:4" x14ac:dyDescent="0.25">
      <c r="A38" s="52" t="s">
        <v>183</v>
      </c>
      <c r="B38" s="53" t="s">
        <v>184</v>
      </c>
      <c r="C38" s="25">
        <v>1000000</v>
      </c>
      <c r="D38" s="51"/>
    </row>
    <row r="39" spans="1:4" s="15" customFormat="1" x14ac:dyDescent="0.25">
      <c r="A39" s="48">
        <v>7</v>
      </c>
      <c r="B39" s="49" t="s">
        <v>185</v>
      </c>
      <c r="C39" s="50">
        <f t="shared" ref="C39" si="3">SUM(C40:C41)</f>
        <v>122631</v>
      </c>
      <c r="D39" s="51"/>
    </row>
    <row r="40" spans="1:4" x14ac:dyDescent="0.25">
      <c r="A40" s="52" t="s">
        <v>186</v>
      </c>
      <c r="B40" s="53" t="s">
        <v>13</v>
      </c>
      <c r="C40" s="25">
        <v>117331</v>
      </c>
      <c r="D40" s="51"/>
    </row>
    <row r="41" spans="1:4" x14ac:dyDescent="0.25">
      <c r="A41" s="52" t="s">
        <v>187</v>
      </c>
      <c r="B41" s="53" t="s">
        <v>184</v>
      </c>
      <c r="C41" s="25">
        <v>5300</v>
      </c>
      <c r="D41" s="51"/>
    </row>
    <row r="42" spans="1:4" s="15" customFormat="1" x14ac:dyDescent="0.25">
      <c r="A42" s="48">
        <v>8</v>
      </c>
      <c r="B42" s="49" t="s">
        <v>188</v>
      </c>
      <c r="C42" s="50">
        <f t="shared" ref="C42" si="4">SUM(C43)</f>
        <v>65647</v>
      </c>
      <c r="D42" s="51"/>
    </row>
    <row r="43" spans="1:4" x14ac:dyDescent="0.25">
      <c r="A43" s="52" t="s">
        <v>189</v>
      </c>
      <c r="B43" s="53" t="s">
        <v>13</v>
      </c>
      <c r="C43" s="25">
        <v>65647</v>
      </c>
      <c r="D43" s="51"/>
    </row>
    <row r="44" spans="1:4" s="15" customFormat="1" x14ac:dyDescent="0.25">
      <c r="A44" s="48">
        <v>9</v>
      </c>
      <c r="B44" s="49" t="s">
        <v>190</v>
      </c>
      <c r="C44" s="50">
        <f t="shared" ref="C44" si="5">SUM(C45)</f>
        <v>97412</v>
      </c>
      <c r="D44" s="51"/>
    </row>
    <row r="45" spans="1:4" x14ac:dyDescent="0.25">
      <c r="A45" s="52" t="s">
        <v>191</v>
      </c>
      <c r="B45" s="53" t="s">
        <v>13</v>
      </c>
      <c r="C45" s="25">
        <v>97412</v>
      </c>
      <c r="D45" s="51"/>
    </row>
    <row r="46" spans="1:4" s="15" customFormat="1" x14ac:dyDescent="0.25">
      <c r="A46" s="48">
        <v>10</v>
      </c>
      <c r="B46" s="49" t="s">
        <v>192</v>
      </c>
      <c r="C46" s="50">
        <f t="shared" ref="C46" si="6">SUM(C47)</f>
        <v>90040</v>
      </c>
      <c r="D46" s="51"/>
    </row>
    <row r="47" spans="1:4" x14ac:dyDescent="0.25">
      <c r="A47" s="52" t="s">
        <v>114</v>
      </c>
      <c r="B47" s="53" t="s">
        <v>13</v>
      </c>
      <c r="C47" s="25">
        <v>90040</v>
      </c>
      <c r="D47" s="51"/>
    </row>
    <row r="48" spans="1:4" s="15" customFormat="1" x14ac:dyDescent="0.25">
      <c r="A48" s="48">
        <v>11</v>
      </c>
      <c r="B48" s="49" t="s">
        <v>193</v>
      </c>
      <c r="C48" s="50">
        <f t="shared" ref="C48" si="7">SUM(C49)</f>
        <v>105700</v>
      </c>
      <c r="D48" s="51"/>
    </row>
    <row r="49" spans="1:4" s="15" customFormat="1" x14ac:dyDescent="0.25">
      <c r="A49" s="52" t="s">
        <v>136</v>
      </c>
      <c r="B49" s="53" t="s">
        <v>13</v>
      </c>
      <c r="C49" s="25">
        <v>105700</v>
      </c>
      <c r="D49" s="51"/>
    </row>
    <row r="50" spans="1:4" s="15" customFormat="1" x14ac:dyDescent="0.25">
      <c r="A50" s="48">
        <v>12</v>
      </c>
      <c r="B50" s="49" t="s">
        <v>194</v>
      </c>
      <c r="C50" s="50">
        <f t="shared" ref="C50" si="8">SUM(C51)</f>
        <v>903000</v>
      </c>
      <c r="D50" s="51"/>
    </row>
    <row r="51" spans="1:4" x14ac:dyDescent="0.25">
      <c r="A51" s="52" t="s">
        <v>195</v>
      </c>
      <c r="B51" s="53" t="s">
        <v>13</v>
      </c>
      <c r="C51" s="25">
        <v>903000</v>
      </c>
      <c r="D51" s="51"/>
    </row>
    <row r="52" spans="1:4" s="15" customFormat="1" x14ac:dyDescent="0.25">
      <c r="A52" s="48">
        <v>13</v>
      </c>
      <c r="B52" s="49" t="s">
        <v>196</v>
      </c>
      <c r="C52" s="50">
        <f t="shared" ref="C52" si="9">SUM(C53)</f>
        <v>88000</v>
      </c>
      <c r="D52" s="51"/>
    </row>
    <row r="53" spans="1:4" x14ac:dyDescent="0.25">
      <c r="A53" s="52" t="s">
        <v>197</v>
      </c>
      <c r="B53" s="53" t="s">
        <v>13</v>
      </c>
      <c r="C53" s="25">
        <v>88000</v>
      </c>
      <c r="D53" s="51"/>
    </row>
    <row r="54" spans="1:4" s="15" customFormat="1" x14ac:dyDescent="0.25">
      <c r="A54" s="48">
        <v>14</v>
      </c>
      <c r="B54" s="49" t="s">
        <v>198</v>
      </c>
      <c r="C54" s="50">
        <f t="shared" ref="C54" si="10">SUM(C55:C56)</f>
        <v>74260</v>
      </c>
      <c r="D54" s="51"/>
    </row>
    <row r="55" spans="1:4" x14ac:dyDescent="0.25">
      <c r="A55" s="52" t="s">
        <v>142</v>
      </c>
      <c r="B55" s="53" t="s">
        <v>13</v>
      </c>
      <c r="C55" s="25">
        <v>70260</v>
      </c>
      <c r="D55" s="51"/>
    </row>
    <row r="56" spans="1:4" x14ac:dyDescent="0.25">
      <c r="A56" s="52" t="s">
        <v>144</v>
      </c>
      <c r="B56" s="53" t="s">
        <v>184</v>
      </c>
      <c r="C56" s="25">
        <v>4000</v>
      </c>
      <c r="D56" s="51"/>
    </row>
    <row r="57" spans="1:4" s="15" customFormat="1" x14ac:dyDescent="0.25">
      <c r="A57" s="48">
        <v>15</v>
      </c>
      <c r="B57" s="49" t="s">
        <v>199</v>
      </c>
      <c r="C57" s="50">
        <f t="shared" ref="C57" si="11">SUM(C58)</f>
        <v>67624</v>
      </c>
      <c r="D57" s="51"/>
    </row>
    <row r="58" spans="1:4" x14ac:dyDescent="0.25">
      <c r="A58" s="52" t="s">
        <v>25</v>
      </c>
      <c r="B58" s="53" t="s">
        <v>13</v>
      </c>
      <c r="C58" s="25">
        <v>67624</v>
      </c>
      <c r="D58" s="51"/>
    </row>
    <row r="59" spans="1:4" s="15" customFormat="1" x14ac:dyDescent="0.25">
      <c r="A59" s="48">
        <v>16</v>
      </c>
      <c r="B59" s="49" t="s">
        <v>200</v>
      </c>
      <c r="C59" s="50">
        <f t="shared" ref="C59" si="12">SUM(C60)</f>
        <v>68400</v>
      </c>
      <c r="D59" s="51"/>
    </row>
    <row r="60" spans="1:4" s="8" customFormat="1" x14ac:dyDescent="0.25">
      <c r="A60" s="52" t="s">
        <v>201</v>
      </c>
      <c r="B60" s="53" t="s">
        <v>13</v>
      </c>
      <c r="C60" s="25">
        <v>68400</v>
      </c>
      <c r="D60" s="51"/>
    </row>
    <row r="61" spans="1:4" s="15" customFormat="1" x14ac:dyDescent="0.25">
      <c r="A61" s="48">
        <v>17</v>
      </c>
      <c r="B61" s="49" t="s">
        <v>202</v>
      </c>
      <c r="C61" s="50">
        <f t="shared" ref="C61" si="13">SUM(C62)</f>
        <v>170038</v>
      </c>
      <c r="D61" s="51"/>
    </row>
    <row r="62" spans="1:4" x14ac:dyDescent="0.25">
      <c r="A62" s="52" t="s">
        <v>203</v>
      </c>
      <c r="B62" s="53" t="s">
        <v>13</v>
      </c>
      <c r="C62" s="25">
        <v>170038</v>
      </c>
      <c r="D62" s="51"/>
    </row>
    <row r="63" spans="1:4" s="15" customFormat="1" x14ac:dyDescent="0.25">
      <c r="A63" s="55"/>
      <c r="B63" s="56" t="s">
        <v>204</v>
      </c>
      <c r="C63" s="57">
        <f t="shared" ref="C63" si="14">SUM(C61,C59,C57,C54,C52,C50,C48,C46,C44,C42,C39,C37)</f>
        <v>2852752</v>
      </c>
      <c r="D63" s="51"/>
    </row>
    <row r="64" spans="1:4" s="15" customFormat="1" ht="47.25" x14ac:dyDescent="0.25">
      <c r="A64" s="48"/>
      <c r="B64" s="49" t="s">
        <v>26</v>
      </c>
      <c r="C64" s="50"/>
      <c r="D64" s="51"/>
    </row>
    <row r="65" spans="1:4" s="15" customFormat="1" x14ac:dyDescent="0.25">
      <c r="A65" s="48">
        <v>18</v>
      </c>
      <c r="B65" s="49" t="s">
        <v>11</v>
      </c>
      <c r="C65" s="50">
        <f>SUM(C66:C77)</f>
        <v>8864981.5700000003</v>
      </c>
      <c r="D65" s="51"/>
    </row>
    <row r="66" spans="1:4" x14ac:dyDescent="0.25">
      <c r="A66" s="52" t="s">
        <v>205</v>
      </c>
      <c r="B66" s="53" t="s">
        <v>169</v>
      </c>
      <c r="C66" s="25">
        <v>326700</v>
      </c>
      <c r="D66" s="51"/>
    </row>
    <row r="67" spans="1:4" x14ac:dyDescent="0.25">
      <c r="A67" s="52" t="s">
        <v>206</v>
      </c>
      <c r="B67" s="53" t="s">
        <v>13</v>
      </c>
      <c r="C67" s="25">
        <f>5001193.23-3979977.23+260000</f>
        <v>1281216.0000000005</v>
      </c>
      <c r="D67" s="51"/>
    </row>
    <row r="68" spans="1:4" x14ac:dyDescent="0.25">
      <c r="A68" s="52" t="s">
        <v>207</v>
      </c>
      <c r="B68" s="53" t="s">
        <v>16</v>
      </c>
      <c r="C68" s="25">
        <v>3979977.23</v>
      </c>
      <c r="D68" s="51"/>
    </row>
    <row r="69" spans="1:4" x14ac:dyDescent="0.25">
      <c r="A69" s="52" t="s">
        <v>208</v>
      </c>
      <c r="B69" s="53" t="s">
        <v>209</v>
      </c>
      <c r="C69" s="25">
        <v>70000</v>
      </c>
      <c r="D69" s="51"/>
    </row>
    <row r="70" spans="1:4" x14ac:dyDescent="0.25">
      <c r="A70" s="52" t="s">
        <v>210</v>
      </c>
      <c r="B70" s="53" t="s">
        <v>211</v>
      </c>
      <c r="C70" s="25">
        <v>117695.93</v>
      </c>
      <c r="D70" s="51"/>
    </row>
    <row r="71" spans="1:4" x14ac:dyDescent="0.25">
      <c r="A71" s="52" t="s">
        <v>212</v>
      </c>
      <c r="B71" s="53" t="s">
        <v>417</v>
      </c>
      <c r="C71" s="25">
        <v>50000</v>
      </c>
      <c r="D71" s="51"/>
    </row>
    <row r="72" spans="1:4" x14ac:dyDescent="0.25">
      <c r="A72" s="52" t="s">
        <v>213</v>
      </c>
      <c r="B72" s="53" t="s">
        <v>418</v>
      </c>
      <c r="C72" s="25">
        <v>150000</v>
      </c>
      <c r="D72" s="51"/>
    </row>
    <row r="73" spans="1:4" x14ac:dyDescent="0.25">
      <c r="A73" s="52" t="s">
        <v>399</v>
      </c>
      <c r="B73" s="53" t="s">
        <v>376</v>
      </c>
      <c r="C73" s="25">
        <v>12846.33</v>
      </c>
      <c r="D73" s="51"/>
    </row>
    <row r="74" spans="1:4" x14ac:dyDescent="0.25">
      <c r="A74" s="52" t="s">
        <v>412</v>
      </c>
      <c r="B74" s="53" t="s">
        <v>377</v>
      </c>
      <c r="C74" s="25">
        <v>27739.26</v>
      </c>
      <c r="D74" s="51"/>
    </row>
    <row r="75" spans="1:4" x14ac:dyDescent="0.25">
      <c r="A75" s="52" t="s">
        <v>413</v>
      </c>
      <c r="B75" s="17" t="s">
        <v>406</v>
      </c>
      <c r="C75" s="25">
        <v>68000</v>
      </c>
      <c r="D75" s="51"/>
    </row>
    <row r="76" spans="1:4" x14ac:dyDescent="0.25">
      <c r="A76" s="52" t="s">
        <v>414</v>
      </c>
      <c r="B76" s="53" t="s">
        <v>214</v>
      </c>
      <c r="C76" s="25">
        <f>104806.82-24000</f>
        <v>80806.820000000007</v>
      </c>
      <c r="D76" s="51"/>
    </row>
    <row r="77" spans="1:4" s="8" customFormat="1" x14ac:dyDescent="0.25">
      <c r="A77" s="52" t="s">
        <v>415</v>
      </c>
      <c r="B77" s="53" t="s">
        <v>18</v>
      </c>
      <c r="C77" s="25">
        <f>SUM(C78:C78)</f>
        <v>2700000</v>
      </c>
      <c r="D77" s="51"/>
    </row>
    <row r="78" spans="1:4" ht="31.5" x14ac:dyDescent="0.25">
      <c r="A78" s="54" t="s">
        <v>416</v>
      </c>
      <c r="B78" s="53" t="s">
        <v>273</v>
      </c>
      <c r="C78" s="25">
        <v>2700000</v>
      </c>
      <c r="D78" s="51"/>
    </row>
    <row r="79" spans="1:4" s="15" customFormat="1" x14ac:dyDescent="0.25">
      <c r="A79" s="55"/>
      <c r="B79" s="56" t="s">
        <v>27</v>
      </c>
      <c r="C79" s="57">
        <f>SUM(C65)</f>
        <v>8864981.5700000003</v>
      </c>
      <c r="D79" s="51"/>
    </row>
    <row r="80" spans="1:4" s="15" customFormat="1" x14ac:dyDescent="0.25">
      <c r="A80" s="48"/>
      <c r="B80" s="49" t="s">
        <v>28</v>
      </c>
      <c r="C80" s="50"/>
      <c r="D80" s="51"/>
    </row>
    <row r="81" spans="1:4" s="15" customFormat="1" x14ac:dyDescent="0.25">
      <c r="A81" s="48">
        <v>19</v>
      </c>
      <c r="B81" s="49" t="s">
        <v>29</v>
      </c>
      <c r="C81" s="50">
        <f>SUM(C82:C85)</f>
        <v>1777575.11</v>
      </c>
      <c r="D81" s="51"/>
    </row>
    <row r="82" spans="1:4" x14ac:dyDescent="0.25">
      <c r="A82" s="52" t="s">
        <v>30</v>
      </c>
      <c r="B82" s="53" t="s">
        <v>4</v>
      </c>
      <c r="C82" s="25">
        <v>1310785</v>
      </c>
      <c r="D82" s="51"/>
    </row>
    <row r="83" spans="1:4" x14ac:dyDescent="0.25">
      <c r="A83" s="52" t="s">
        <v>31</v>
      </c>
      <c r="B83" s="53" t="s">
        <v>13</v>
      </c>
      <c r="C83" s="25">
        <v>430803</v>
      </c>
      <c r="D83" s="51"/>
    </row>
    <row r="84" spans="1:4" x14ac:dyDescent="0.25">
      <c r="A84" s="52" t="s">
        <v>32</v>
      </c>
      <c r="B84" s="53" t="s">
        <v>33</v>
      </c>
      <c r="C84" s="25">
        <v>33000</v>
      </c>
      <c r="D84" s="51"/>
    </row>
    <row r="85" spans="1:4" x14ac:dyDescent="0.25">
      <c r="A85" s="52" t="s">
        <v>215</v>
      </c>
      <c r="B85" s="53" t="s">
        <v>216</v>
      </c>
      <c r="C85" s="25">
        <v>2987.11</v>
      </c>
      <c r="D85" s="51"/>
    </row>
    <row r="86" spans="1:4" s="15" customFormat="1" x14ac:dyDescent="0.25">
      <c r="A86" s="48">
        <v>20</v>
      </c>
      <c r="B86" s="49" t="s">
        <v>34</v>
      </c>
      <c r="C86" s="50">
        <f>SUM(C87:C91)</f>
        <v>1696975.45</v>
      </c>
      <c r="D86" s="51"/>
    </row>
    <row r="87" spans="1:4" x14ac:dyDescent="0.25">
      <c r="A87" s="52" t="s">
        <v>35</v>
      </c>
      <c r="B87" s="53" t="s">
        <v>4</v>
      </c>
      <c r="C87" s="25">
        <v>1097545</v>
      </c>
      <c r="D87" s="51"/>
    </row>
    <row r="88" spans="1:4" x14ac:dyDescent="0.25">
      <c r="A88" s="52" t="s">
        <v>36</v>
      </c>
      <c r="B88" s="53" t="s">
        <v>13</v>
      </c>
      <c r="C88" s="25">
        <v>534952</v>
      </c>
      <c r="D88" s="51"/>
    </row>
    <row r="89" spans="1:4" x14ac:dyDescent="0.25">
      <c r="A89" s="52" t="s">
        <v>217</v>
      </c>
      <c r="B89" s="53" t="s">
        <v>33</v>
      </c>
      <c r="C89" s="25">
        <v>30500</v>
      </c>
      <c r="D89" s="51"/>
    </row>
    <row r="90" spans="1:4" x14ac:dyDescent="0.25">
      <c r="A90" s="52" t="s">
        <v>218</v>
      </c>
      <c r="B90" s="53" t="s">
        <v>216</v>
      </c>
      <c r="C90" s="25">
        <v>4358.45</v>
      </c>
      <c r="D90" s="51"/>
    </row>
    <row r="91" spans="1:4" x14ac:dyDescent="0.25">
      <c r="A91" s="52" t="s">
        <v>37</v>
      </c>
      <c r="B91" s="53" t="s">
        <v>18</v>
      </c>
      <c r="C91" s="25">
        <f>SUM(C92:C92)</f>
        <v>29620</v>
      </c>
      <c r="D91" s="51"/>
    </row>
    <row r="92" spans="1:4" ht="31.5" x14ac:dyDescent="0.25">
      <c r="A92" s="52" t="s">
        <v>445</v>
      </c>
      <c r="B92" s="53" t="s">
        <v>5</v>
      </c>
      <c r="C92" s="25">
        <v>29620</v>
      </c>
      <c r="D92" s="51"/>
    </row>
    <row r="93" spans="1:4" s="15" customFormat="1" x14ac:dyDescent="0.25">
      <c r="A93" s="48">
        <v>21</v>
      </c>
      <c r="B93" s="49" t="s">
        <v>367</v>
      </c>
      <c r="C93" s="50">
        <f>SUM(C94:C97)</f>
        <v>1049210.54</v>
      </c>
      <c r="D93" s="51"/>
    </row>
    <row r="94" spans="1:4" x14ac:dyDescent="0.25">
      <c r="A94" s="52" t="s">
        <v>6</v>
      </c>
      <c r="B94" s="53" t="s">
        <v>4</v>
      </c>
      <c r="C94" s="25">
        <v>626866</v>
      </c>
      <c r="D94" s="51"/>
    </row>
    <row r="95" spans="1:4" x14ac:dyDescent="0.25">
      <c r="A95" s="52" t="s">
        <v>7</v>
      </c>
      <c r="B95" s="53" t="s">
        <v>13</v>
      </c>
      <c r="C95" s="25">
        <v>411487</v>
      </c>
      <c r="D95" s="51"/>
    </row>
    <row r="96" spans="1:4" x14ac:dyDescent="0.25">
      <c r="A96" s="52" t="s">
        <v>161</v>
      </c>
      <c r="B96" s="53" t="s">
        <v>33</v>
      </c>
      <c r="C96" s="25">
        <v>8800</v>
      </c>
      <c r="D96" s="51"/>
    </row>
    <row r="97" spans="1:4" x14ac:dyDescent="0.25">
      <c r="A97" s="52" t="s">
        <v>163</v>
      </c>
      <c r="B97" s="53" t="s">
        <v>216</v>
      </c>
      <c r="C97" s="25">
        <v>2057.54</v>
      </c>
      <c r="D97" s="51"/>
    </row>
    <row r="98" spans="1:4" s="15" customFormat="1" x14ac:dyDescent="0.25">
      <c r="A98" s="48">
        <v>22</v>
      </c>
      <c r="B98" s="49" t="s">
        <v>38</v>
      </c>
      <c r="C98" s="50">
        <f>SUM(C99:C102)</f>
        <v>1089354.8</v>
      </c>
      <c r="D98" s="51"/>
    </row>
    <row r="99" spans="1:4" x14ac:dyDescent="0.25">
      <c r="A99" s="52" t="s">
        <v>39</v>
      </c>
      <c r="B99" s="53" t="s">
        <v>4</v>
      </c>
      <c r="C99" s="25">
        <v>761736</v>
      </c>
      <c r="D99" s="51"/>
    </row>
    <row r="100" spans="1:4" x14ac:dyDescent="0.25">
      <c r="A100" s="52" t="s">
        <v>40</v>
      </c>
      <c r="B100" s="53" t="s">
        <v>13</v>
      </c>
      <c r="C100" s="25">
        <v>319581</v>
      </c>
      <c r="D100" s="51"/>
    </row>
    <row r="101" spans="1:4" x14ac:dyDescent="0.25">
      <c r="A101" s="52" t="s">
        <v>219</v>
      </c>
      <c r="B101" s="53" t="s">
        <v>33</v>
      </c>
      <c r="C101" s="25">
        <v>6200</v>
      </c>
      <c r="D101" s="51"/>
    </row>
    <row r="102" spans="1:4" x14ac:dyDescent="0.25">
      <c r="A102" s="52" t="s">
        <v>220</v>
      </c>
      <c r="B102" s="53" t="s">
        <v>216</v>
      </c>
      <c r="C102" s="25">
        <v>1837.8</v>
      </c>
      <c r="D102" s="51"/>
    </row>
    <row r="103" spans="1:4" s="15" customFormat="1" x14ac:dyDescent="0.25">
      <c r="A103" s="48">
        <v>23</v>
      </c>
      <c r="B103" s="49" t="s">
        <v>41</v>
      </c>
      <c r="C103" s="50">
        <f>SUM(C104:C108)</f>
        <v>2551170.9500000002</v>
      </c>
      <c r="D103" s="51"/>
    </row>
    <row r="104" spans="1:4" x14ac:dyDescent="0.25">
      <c r="A104" s="52" t="s">
        <v>42</v>
      </c>
      <c r="B104" s="53" t="s">
        <v>4</v>
      </c>
      <c r="C104" s="25">
        <v>1843131</v>
      </c>
      <c r="D104" s="51"/>
    </row>
    <row r="105" spans="1:4" x14ac:dyDescent="0.25">
      <c r="A105" s="52" t="s">
        <v>43</v>
      </c>
      <c r="B105" s="53" t="s">
        <v>13</v>
      </c>
      <c r="C105" s="25">
        <v>663158</v>
      </c>
      <c r="D105" s="51"/>
    </row>
    <row r="106" spans="1:4" x14ac:dyDescent="0.25">
      <c r="A106" s="52" t="s">
        <v>221</v>
      </c>
      <c r="B106" s="53" t="s">
        <v>33</v>
      </c>
      <c r="C106" s="25">
        <v>33500</v>
      </c>
      <c r="D106" s="51"/>
    </row>
    <row r="107" spans="1:4" x14ac:dyDescent="0.25">
      <c r="A107" s="52" t="s">
        <v>222</v>
      </c>
      <c r="B107" s="53" t="s">
        <v>216</v>
      </c>
      <c r="C107" s="25">
        <v>2918.95</v>
      </c>
      <c r="D107" s="51"/>
    </row>
    <row r="108" spans="1:4" x14ac:dyDescent="0.25">
      <c r="A108" s="52" t="s">
        <v>44</v>
      </c>
      <c r="B108" s="53" t="s">
        <v>18</v>
      </c>
      <c r="C108" s="25">
        <f>SUM(C109:C109)</f>
        <v>8463</v>
      </c>
      <c r="D108" s="51"/>
    </row>
    <row r="109" spans="1:4" ht="31.5" x14ac:dyDescent="0.25">
      <c r="A109" s="52" t="s">
        <v>446</v>
      </c>
      <c r="B109" s="53" t="s">
        <v>5</v>
      </c>
      <c r="C109" s="25">
        <v>8463</v>
      </c>
      <c r="D109" s="51"/>
    </row>
    <row r="110" spans="1:4" s="15" customFormat="1" x14ac:dyDescent="0.25">
      <c r="A110" s="48">
        <v>24</v>
      </c>
      <c r="B110" s="49" t="s">
        <v>45</v>
      </c>
      <c r="C110" s="50">
        <f>SUM(C111:C114)</f>
        <v>2815201.2</v>
      </c>
      <c r="D110" s="51"/>
    </row>
    <row r="111" spans="1:4" x14ac:dyDescent="0.25">
      <c r="A111" s="52" t="s">
        <v>46</v>
      </c>
      <c r="B111" s="53" t="s">
        <v>4</v>
      </c>
      <c r="C111" s="25">
        <v>1809901</v>
      </c>
      <c r="D111" s="51"/>
    </row>
    <row r="112" spans="1:4" x14ac:dyDescent="0.25">
      <c r="A112" s="52" t="s">
        <v>223</v>
      </c>
      <c r="B112" s="53" t="s">
        <v>13</v>
      </c>
      <c r="C112" s="25">
        <v>869905</v>
      </c>
      <c r="D112" s="51"/>
    </row>
    <row r="113" spans="1:4" x14ac:dyDescent="0.25">
      <c r="A113" s="52" t="s">
        <v>224</v>
      </c>
      <c r="B113" s="53" t="s">
        <v>33</v>
      </c>
      <c r="C113" s="25">
        <v>125500</v>
      </c>
      <c r="D113" s="51"/>
    </row>
    <row r="114" spans="1:4" x14ac:dyDescent="0.25">
      <c r="A114" s="52" t="s">
        <v>225</v>
      </c>
      <c r="B114" s="53" t="s">
        <v>216</v>
      </c>
      <c r="C114" s="25">
        <v>9895.2000000000007</v>
      </c>
      <c r="D114" s="51"/>
    </row>
    <row r="115" spans="1:4" s="15" customFormat="1" x14ac:dyDescent="0.25">
      <c r="A115" s="48">
        <v>25</v>
      </c>
      <c r="B115" s="49" t="s">
        <v>47</v>
      </c>
      <c r="C115" s="50">
        <f>SUM(C116:C120)</f>
        <v>2929066.27</v>
      </c>
      <c r="D115" s="51"/>
    </row>
    <row r="116" spans="1:4" x14ac:dyDescent="0.25">
      <c r="A116" s="52" t="s">
        <v>337</v>
      </c>
      <c r="B116" s="53" t="s">
        <v>4</v>
      </c>
      <c r="C116" s="25">
        <v>1953949</v>
      </c>
      <c r="D116" s="51"/>
    </row>
    <row r="117" spans="1:4" x14ac:dyDescent="0.25">
      <c r="A117" s="52" t="s">
        <v>338</v>
      </c>
      <c r="B117" s="53" t="s">
        <v>13</v>
      </c>
      <c r="C117" s="25">
        <v>885507</v>
      </c>
      <c r="D117" s="51"/>
    </row>
    <row r="118" spans="1:4" x14ac:dyDescent="0.25">
      <c r="A118" s="52" t="s">
        <v>339</v>
      </c>
      <c r="B118" s="53" t="s">
        <v>33</v>
      </c>
      <c r="C118" s="25">
        <v>58300</v>
      </c>
      <c r="D118" s="51"/>
    </row>
    <row r="119" spans="1:4" x14ac:dyDescent="0.25">
      <c r="A119" s="52" t="s">
        <v>340</v>
      </c>
      <c r="B119" s="53" t="s">
        <v>216</v>
      </c>
      <c r="C119" s="25">
        <v>1690.27</v>
      </c>
      <c r="D119" s="51"/>
    </row>
    <row r="120" spans="1:4" x14ac:dyDescent="0.25">
      <c r="A120" s="52" t="s">
        <v>341</v>
      </c>
      <c r="B120" s="53" t="s">
        <v>18</v>
      </c>
      <c r="C120" s="25">
        <f>SUM(C121:C121)</f>
        <v>29620</v>
      </c>
      <c r="D120" s="51"/>
    </row>
    <row r="121" spans="1:4" ht="31.5" x14ac:dyDescent="0.25">
      <c r="A121" s="52" t="s">
        <v>447</v>
      </c>
      <c r="B121" s="53" t="s">
        <v>5</v>
      </c>
      <c r="C121" s="25">
        <v>29620</v>
      </c>
      <c r="D121" s="51"/>
    </row>
    <row r="122" spans="1:4" s="15" customFormat="1" x14ac:dyDescent="0.25">
      <c r="A122" s="48">
        <v>26</v>
      </c>
      <c r="B122" s="49" t="s">
        <v>50</v>
      </c>
      <c r="C122" s="50">
        <f>SUM(C123:C127)</f>
        <v>3536804.98</v>
      </c>
      <c r="D122" s="51"/>
    </row>
    <row r="123" spans="1:4" x14ac:dyDescent="0.25">
      <c r="A123" s="52" t="s">
        <v>48</v>
      </c>
      <c r="B123" s="53" t="s">
        <v>4</v>
      </c>
      <c r="C123" s="25">
        <v>2045891</v>
      </c>
      <c r="D123" s="51"/>
    </row>
    <row r="124" spans="1:4" x14ac:dyDescent="0.25">
      <c r="A124" s="52" t="s">
        <v>226</v>
      </c>
      <c r="B124" s="53" t="s">
        <v>13</v>
      </c>
      <c r="C124" s="25">
        <v>1310487</v>
      </c>
      <c r="D124" s="51"/>
    </row>
    <row r="125" spans="1:4" x14ac:dyDescent="0.25">
      <c r="A125" s="52" t="s">
        <v>49</v>
      </c>
      <c r="B125" s="53" t="s">
        <v>33</v>
      </c>
      <c r="C125" s="25">
        <v>155000</v>
      </c>
      <c r="D125" s="51"/>
    </row>
    <row r="126" spans="1:4" x14ac:dyDescent="0.25">
      <c r="A126" s="52" t="s">
        <v>227</v>
      </c>
      <c r="B126" s="53" t="s">
        <v>216</v>
      </c>
      <c r="C126" s="25">
        <v>21195.98</v>
      </c>
      <c r="D126" s="51"/>
    </row>
    <row r="127" spans="1:4" x14ac:dyDescent="0.25">
      <c r="A127" s="52" t="s">
        <v>228</v>
      </c>
      <c r="B127" s="53" t="s">
        <v>18</v>
      </c>
      <c r="C127" s="25">
        <f>SUM(C128:C128)</f>
        <v>4231</v>
      </c>
      <c r="D127" s="51"/>
    </row>
    <row r="128" spans="1:4" ht="31.5" x14ac:dyDescent="0.25">
      <c r="A128" s="52" t="s">
        <v>448</v>
      </c>
      <c r="B128" s="53" t="s">
        <v>5</v>
      </c>
      <c r="C128" s="25">
        <v>4231</v>
      </c>
      <c r="D128" s="51"/>
    </row>
    <row r="129" spans="1:4" s="15" customFormat="1" x14ac:dyDescent="0.25">
      <c r="A129" s="48">
        <v>27</v>
      </c>
      <c r="B129" s="49" t="s">
        <v>53</v>
      </c>
      <c r="C129" s="50">
        <f>SUM(C130:C134)</f>
        <v>1560499.9</v>
      </c>
      <c r="D129" s="51"/>
    </row>
    <row r="130" spans="1:4" x14ac:dyDescent="0.25">
      <c r="A130" s="52" t="s">
        <v>327</v>
      </c>
      <c r="B130" s="53" t="s">
        <v>4</v>
      </c>
      <c r="C130" s="25">
        <v>916572</v>
      </c>
      <c r="D130" s="51"/>
    </row>
    <row r="131" spans="1:4" x14ac:dyDescent="0.25">
      <c r="A131" s="52" t="s">
        <v>328</v>
      </c>
      <c r="B131" s="53" t="s">
        <v>13</v>
      </c>
      <c r="C131" s="25">
        <v>614101</v>
      </c>
      <c r="D131" s="51"/>
    </row>
    <row r="132" spans="1:4" x14ac:dyDescent="0.25">
      <c r="A132" s="52" t="s">
        <v>329</v>
      </c>
      <c r="B132" s="53" t="s">
        <v>33</v>
      </c>
      <c r="C132" s="25">
        <v>19000</v>
      </c>
      <c r="D132" s="51"/>
    </row>
    <row r="133" spans="1:4" x14ac:dyDescent="0.25">
      <c r="A133" s="52" t="s">
        <v>330</v>
      </c>
      <c r="B133" s="53" t="s">
        <v>216</v>
      </c>
      <c r="C133" s="25">
        <v>2363.9</v>
      </c>
      <c r="D133" s="51"/>
    </row>
    <row r="134" spans="1:4" x14ac:dyDescent="0.25">
      <c r="A134" s="52" t="s">
        <v>331</v>
      </c>
      <c r="B134" s="53" t="s">
        <v>18</v>
      </c>
      <c r="C134" s="25">
        <f t="shared" ref="C134" si="15">SUM(C135:C135)</f>
        <v>8463</v>
      </c>
      <c r="D134" s="51"/>
    </row>
    <row r="135" spans="1:4" ht="31.5" x14ac:dyDescent="0.25">
      <c r="A135" s="52" t="s">
        <v>449</v>
      </c>
      <c r="B135" s="53" t="s">
        <v>5</v>
      </c>
      <c r="C135" s="25">
        <v>8463</v>
      </c>
      <c r="D135" s="51"/>
    </row>
    <row r="136" spans="1:4" s="15" customFormat="1" x14ac:dyDescent="0.25">
      <c r="A136" s="48">
        <v>28</v>
      </c>
      <c r="B136" s="49" t="s">
        <v>56</v>
      </c>
      <c r="C136" s="50">
        <f>SUM(C137:C141)</f>
        <v>1383792.4</v>
      </c>
      <c r="D136" s="51"/>
    </row>
    <row r="137" spans="1:4" x14ac:dyDescent="0.25">
      <c r="A137" s="52" t="s">
        <v>332</v>
      </c>
      <c r="B137" s="53" t="s">
        <v>4</v>
      </c>
      <c r="C137" s="25">
        <v>836041</v>
      </c>
      <c r="D137" s="51"/>
    </row>
    <row r="138" spans="1:4" x14ac:dyDescent="0.25">
      <c r="A138" s="52" t="s">
        <v>333</v>
      </c>
      <c r="B138" s="53" t="s">
        <v>13</v>
      </c>
      <c r="C138" s="25">
        <v>479292</v>
      </c>
      <c r="D138" s="51"/>
    </row>
    <row r="139" spans="1:4" x14ac:dyDescent="0.25">
      <c r="A139" s="52" t="s">
        <v>334</v>
      </c>
      <c r="B139" s="53" t="s">
        <v>33</v>
      </c>
      <c r="C139" s="25">
        <v>52100</v>
      </c>
      <c r="D139" s="51"/>
    </row>
    <row r="140" spans="1:4" x14ac:dyDescent="0.25">
      <c r="A140" s="52" t="s">
        <v>335</v>
      </c>
      <c r="B140" s="53" t="s">
        <v>216</v>
      </c>
      <c r="C140" s="25">
        <v>3665.4</v>
      </c>
      <c r="D140" s="51"/>
    </row>
    <row r="141" spans="1:4" x14ac:dyDescent="0.25">
      <c r="A141" s="52" t="s">
        <v>336</v>
      </c>
      <c r="B141" s="53" t="s">
        <v>18</v>
      </c>
      <c r="C141" s="25">
        <f t="shared" ref="C141" si="16">SUM(C142:C142)</f>
        <v>12694</v>
      </c>
      <c r="D141" s="51"/>
    </row>
    <row r="142" spans="1:4" ht="31.5" x14ac:dyDescent="0.25">
      <c r="A142" s="52" t="s">
        <v>450</v>
      </c>
      <c r="B142" s="53" t="s">
        <v>5</v>
      </c>
      <c r="C142" s="25">
        <v>12694</v>
      </c>
      <c r="D142" s="51"/>
    </row>
    <row r="143" spans="1:4" s="15" customFormat="1" x14ac:dyDescent="0.25">
      <c r="A143" s="48">
        <v>29</v>
      </c>
      <c r="B143" s="49" t="s">
        <v>59</v>
      </c>
      <c r="C143" s="50">
        <f>SUM(C144:C147)</f>
        <v>1260179.24</v>
      </c>
      <c r="D143" s="51"/>
    </row>
    <row r="144" spans="1:4" x14ac:dyDescent="0.25">
      <c r="A144" s="52" t="s">
        <v>51</v>
      </c>
      <c r="B144" s="53" t="s">
        <v>4</v>
      </c>
      <c r="C144" s="25">
        <v>734656</v>
      </c>
      <c r="D144" s="51"/>
    </row>
    <row r="145" spans="1:4" x14ac:dyDescent="0.25">
      <c r="A145" s="52" t="s">
        <v>52</v>
      </c>
      <c r="B145" s="53" t="s">
        <v>13</v>
      </c>
      <c r="C145" s="25">
        <v>469781</v>
      </c>
      <c r="D145" s="51"/>
    </row>
    <row r="146" spans="1:4" x14ac:dyDescent="0.25">
      <c r="A146" s="52" t="s">
        <v>229</v>
      </c>
      <c r="B146" s="53" t="s">
        <v>33</v>
      </c>
      <c r="C146" s="25">
        <v>50300</v>
      </c>
      <c r="D146" s="51"/>
    </row>
    <row r="147" spans="1:4" x14ac:dyDescent="0.25">
      <c r="A147" s="52" t="s">
        <v>230</v>
      </c>
      <c r="B147" s="53" t="s">
        <v>216</v>
      </c>
      <c r="C147" s="25">
        <v>5442.24</v>
      </c>
      <c r="D147" s="51"/>
    </row>
    <row r="148" spans="1:4" s="15" customFormat="1" x14ac:dyDescent="0.25">
      <c r="A148" s="48">
        <v>30</v>
      </c>
      <c r="B148" s="49" t="s">
        <v>63</v>
      </c>
      <c r="C148" s="50">
        <f>SUM(C149:C152)</f>
        <v>734961.41</v>
      </c>
      <c r="D148" s="51"/>
    </row>
    <row r="149" spans="1:4" x14ac:dyDescent="0.25">
      <c r="A149" s="52" t="s">
        <v>54</v>
      </c>
      <c r="B149" s="53" t="s">
        <v>4</v>
      </c>
      <c r="C149" s="25">
        <v>288106</v>
      </c>
      <c r="D149" s="51"/>
    </row>
    <row r="150" spans="1:4" x14ac:dyDescent="0.25">
      <c r="A150" s="52" t="s">
        <v>55</v>
      </c>
      <c r="B150" s="53" t="s">
        <v>13</v>
      </c>
      <c r="C150" s="25">
        <v>407141</v>
      </c>
      <c r="D150" s="51"/>
    </row>
    <row r="151" spans="1:4" x14ac:dyDescent="0.25">
      <c r="A151" s="52" t="s">
        <v>231</v>
      </c>
      <c r="B151" s="53" t="s">
        <v>33</v>
      </c>
      <c r="C151" s="25">
        <v>33800</v>
      </c>
      <c r="D151" s="51"/>
    </row>
    <row r="152" spans="1:4" x14ac:dyDescent="0.25">
      <c r="A152" s="52" t="s">
        <v>232</v>
      </c>
      <c r="B152" s="53" t="s">
        <v>216</v>
      </c>
      <c r="C152" s="25">
        <v>5914.41</v>
      </c>
      <c r="D152" s="51"/>
    </row>
    <row r="153" spans="1:4" s="15" customFormat="1" x14ac:dyDescent="0.25">
      <c r="A153" s="48">
        <v>31</v>
      </c>
      <c r="B153" s="49" t="s">
        <v>67</v>
      </c>
      <c r="C153" s="50">
        <f t="shared" ref="C153" si="17">SUM(C154:C158)</f>
        <v>637018.43999999994</v>
      </c>
      <c r="D153" s="51"/>
    </row>
    <row r="154" spans="1:4" x14ac:dyDescent="0.25">
      <c r="A154" s="52" t="s">
        <v>57</v>
      </c>
      <c r="B154" s="53" t="s">
        <v>4</v>
      </c>
      <c r="C154" s="25">
        <v>210353</v>
      </c>
      <c r="D154" s="51"/>
    </row>
    <row r="155" spans="1:4" x14ac:dyDescent="0.25">
      <c r="A155" s="52" t="s">
        <v>58</v>
      </c>
      <c r="B155" s="53" t="s">
        <v>13</v>
      </c>
      <c r="C155" s="25">
        <v>372256</v>
      </c>
      <c r="D155" s="51"/>
    </row>
    <row r="156" spans="1:4" x14ac:dyDescent="0.25">
      <c r="A156" s="52" t="s">
        <v>233</v>
      </c>
      <c r="B156" s="53" t="s">
        <v>33</v>
      </c>
      <c r="C156" s="25">
        <v>42000</v>
      </c>
      <c r="D156" s="51"/>
    </row>
    <row r="157" spans="1:4" x14ac:dyDescent="0.25">
      <c r="A157" s="52" t="s">
        <v>234</v>
      </c>
      <c r="B157" s="53" t="s">
        <v>216</v>
      </c>
      <c r="C157" s="25">
        <v>3946.44</v>
      </c>
      <c r="D157" s="51"/>
    </row>
    <row r="158" spans="1:4" x14ac:dyDescent="0.25">
      <c r="A158" s="54" t="s">
        <v>398</v>
      </c>
      <c r="B158" s="53" t="s">
        <v>18</v>
      </c>
      <c r="C158" s="25">
        <f t="shared" ref="C158" si="18">+C159</f>
        <v>8463</v>
      </c>
      <c r="D158" s="51"/>
    </row>
    <row r="159" spans="1:4" ht="31.5" x14ac:dyDescent="0.25">
      <c r="A159" s="54" t="s">
        <v>368</v>
      </c>
      <c r="B159" s="53" t="s">
        <v>5</v>
      </c>
      <c r="C159" s="25">
        <v>8463</v>
      </c>
      <c r="D159" s="51"/>
    </row>
    <row r="160" spans="1:4" s="15" customFormat="1" x14ac:dyDescent="0.25">
      <c r="A160" s="48">
        <v>32</v>
      </c>
      <c r="B160" s="49" t="s">
        <v>70</v>
      </c>
      <c r="C160" s="50">
        <f>SUM(C161:C165)</f>
        <v>1402868.39</v>
      </c>
      <c r="D160" s="51"/>
    </row>
    <row r="161" spans="1:4" x14ac:dyDescent="0.25">
      <c r="A161" s="52" t="s">
        <v>60</v>
      </c>
      <c r="B161" s="53" t="s">
        <v>4</v>
      </c>
      <c r="C161" s="25">
        <v>531356</v>
      </c>
      <c r="D161" s="51"/>
    </row>
    <row r="162" spans="1:4" x14ac:dyDescent="0.25">
      <c r="A162" s="52" t="s">
        <v>61</v>
      </c>
      <c r="B162" s="53" t="s">
        <v>13</v>
      </c>
      <c r="C162" s="25">
        <v>743301</v>
      </c>
      <c r="D162" s="51"/>
    </row>
    <row r="163" spans="1:4" x14ac:dyDescent="0.25">
      <c r="A163" s="52" t="s">
        <v>235</v>
      </c>
      <c r="B163" s="53" t="s">
        <v>33</v>
      </c>
      <c r="C163" s="25">
        <v>79700</v>
      </c>
      <c r="D163" s="51"/>
    </row>
    <row r="164" spans="1:4" x14ac:dyDescent="0.25">
      <c r="A164" s="52" t="s">
        <v>236</v>
      </c>
      <c r="B164" s="53" t="s">
        <v>216</v>
      </c>
      <c r="C164" s="25">
        <v>6197.39</v>
      </c>
      <c r="D164" s="51"/>
    </row>
    <row r="165" spans="1:4" x14ac:dyDescent="0.25">
      <c r="A165" s="52" t="s">
        <v>62</v>
      </c>
      <c r="B165" s="53" t="s">
        <v>18</v>
      </c>
      <c r="C165" s="25">
        <f>SUM(C166:C166)</f>
        <v>42314</v>
      </c>
      <c r="D165" s="51"/>
    </row>
    <row r="166" spans="1:4" ht="31.5" x14ac:dyDescent="0.25">
      <c r="A166" s="52" t="s">
        <v>451</v>
      </c>
      <c r="B166" s="53" t="s">
        <v>5</v>
      </c>
      <c r="C166" s="25">
        <v>42314</v>
      </c>
      <c r="D166" s="51"/>
    </row>
    <row r="167" spans="1:4" s="15" customFormat="1" x14ac:dyDescent="0.25">
      <c r="A167" s="48">
        <v>33</v>
      </c>
      <c r="B167" s="49" t="s">
        <v>75</v>
      </c>
      <c r="C167" s="50">
        <f>SUM(C168:C172)</f>
        <v>1428199.22</v>
      </c>
      <c r="D167" s="51"/>
    </row>
    <row r="168" spans="1:4" x14ac:dyDescent="0.25">
      <c r="A168" s="52" t="s">
        <v>64</v>
      </c>
      <c r="B168" s="53" t="s">
        <v>4</v>
      </c>
      <c r="C168" s="25">
        <v>507699</v>
      </c>
      <c r="D168" s="51"/>
    </row>
    <row r="169" spans="1:4" x14ac:dyDescent="0.25">
      <c r="A169" s="52" t="s">
        <v>65</v>
      </c>
      <c r="B169" s="53" t="s">
        <v>13</v>
      </c>
      <c r="C169" s="25">
        <v>793775</v>
      </c>
      <c r="D169" s="51"/>
    </row>
    <row r="170" spans="1:4" x14ac:dyDescent="0.25">
      <c r="A170" s="52" t="s">
        <v>237</v>
      </c>
      <c r="B170" s="53" t="s">
        <v>33</v>
      </c>
      <c r="C170" s="25">
        <v>67000</v>
      </c>
      <c r="D170" s="51"/>
    </row>
    <row r="171" spans="1:4" x14ac:dyDescent="0.25">
      <c r="A171" s="52" t="s">
        <v>238</v>
      </c>
      <c r="B171" s="53" t="s">
        <v>216</v>
      </c>
      <c r="C171" s="25">
        <v>8948.2199999999993</v>
      </c>
      <c r="D171" s="51"/>
    </row>
    <row r="172" spans="1:4" x14ac:dyDescent="0.25">
      <c r="A172" s="52" t="s">
        <v>66</v>
      </c>
      <c r="B172" s="53" t="s">
        <v>18</v>
      </c>
      <c r="C172" s="25">
        <f>SUM(C173:C173)</f>
        <v>50777</v>
      </c>
      <c r="D172" s="51"/>
    </row>
    <row r="173" spans="1:4" ht="31.5" x14ac:dyDescent="0.25">
      <c r="A173" s="52" t="s">
        <v>452</v>
      </c>
      <c r="B173" s="53" t="s">
        <v>5</v>
      </c>
      <c r="C173" s="25">
        <v>50777</v>
      </c>
      <c r="D173" s="51"/>
    </row>
    <row r="174" spans="1:4" s="15" customFormat="1" x14ac:dyDescent="0.25">
      <c r="A174" s="48">
        <v>34</v>
      </c>
      <c r="B174" s="49" t="s">
        <v>78</v>
      </c>
      <c r="C174" s="50">
        <f>SUM(C175:C179)</f>
        <v>1318216.1399999999</v>
      </c>
      <c r="D174" s="51"/>
    </row>
    <row r="175" spans="1:4" x14ac:dyDescent="0.25">
      <c r="A175" s="52" t="s">
        <v>68</v>
      </c>
      <c r="B175" s="53" t="s">
        <v>4</v>
      </c>
      <c r="C175" s="25">
        <v>553346</v>
      </c>
      <c r="D175" s="51"/>
    </row>
    <row r="176" spans="1:4" x14ac:dyDescent="0.25">
      <c r="A176" s="52" t="s">
        <v>69</v>
      </c>
      <c r="B176" s="53" t="s">
        <v>13</v>
      </c>
      <c r="C176" s="25">
        <v>659405</v>
      </c>
      <c r="D176" s="51"/>
    </row>
    <row r="177" spans="1:4" x14ac:dyDescent="0.25">
      <c r="A177" s="52" t="s">
        <v>239</v>
      </c>
      <c r="B177" s="53" t="s">
        <v>33</v>
      </c>
      <c r="C177" s="25">
        <v>90000</v>
      </c>
      <c r="D177" s="51"/>
    </row>
    <row r="178" spans="1:4" x14ac:dyDescent="0.25">
      <c r="A178" s="52" t="s">
        <v>240</v>
      </c>
      <c r="B178" s="53" t="s">
        <v>216</v>
      </c>
      <c r="C178" s="25">
        <v>11234.14</v>
      </c>
      <c r="D178" s="51"/>
    </row>
    <row r="179" spans="1:4" s="8" customFormat="1" x14ac:dyDescent="0.25">
      <c r="A179" s="52" t="s">
        <v>362</v>
      </c>
      <c r="B179" s="53" t="s">
        <v>18</v>
      </c>
      <c r="C179" s="25">
        <f>SUM(C180:C180)</f>
        <v>4231</v>
      </c>
      <c r="D179" s="51"/>
    </row>
    <row r="180" spans="1:4" ht="31.5" x14ac:dyDescent="0.25">
      <c r="A180" s="52" t="s">
        <v>453</v>
      </c>
      <c r="B180" s="53" t="s">
        <v>5</v>
      </c>
      <c r="C180" s="25">
        <v>4231</v>
      </c>
      <c r="D180" s="51"/>
    </row>
    <row r="181" spans="1:4" s="15" customFormat="1" x14ac:dyDescent="0.25">
      <c r="A181" s="48">
        <v>35</v>
      </c>
      <c r="B181" s="49" t="s">
        <v>79</v>
      </c>
      <c r="C181" s="50">
        <f t="shared" ref="C181" si="19">SUM(C182:C186)</f>
        <v>635005.6</v>
      </c>
      <c r="D181" s="51"/>
    </row>
    <row r="182" spans="1:4" x14ac:dyDescent="0.25">
      <c r="A182" s="52" t="s">
        <v>71</v>
      </c>
      <c r="B182" s="53" t="s">
        <v>4</v>
      </c>
      <c r="C182" s="25">
        <v>205096</v>
      </c>
      <c r="D182" s="51"/>
    </row>
    <row r="183" spans="1:4" x14ac:dyDescent="0.25">
      <c r="A183" s="52" t="s">
        <v>72</v>
      </c>
      <c r="B183" s="53" t="s">
        <v>13</v>
      </c>
      <c r="C183" s="25">
        <v>374822</v>
      </c>
      <c r="D183" s="51"/>
    </row>
    <row r="184" spans="1:4" x14ac:dyDescent="0.25">
      <c r="A184" s="52" t="s">
        <v>241</v>
      </c>
      <c r="B184" s="53" t="s">
        <v>33</v>
      </c>
      <c r="C184" s="25">
        <v>30800</v>
      </c>
      <c r="D184" s="51"/>
    </row>
    <row r="185" spans="1:4" x14ac:dyDescent="0.25">
      <c r="A185" s="52" t="s">
        <v>242</v>
      </c>
      <c r="B185" s="53" t="s">
        <v>216</v>
      </c>
      <c r="C185" s="25">
        <v>3130.6</v>
      </c>
      <c r="D185" s="51"/>
    </row>
    <row r="186" spans="1:4" x14ac:dyDescent="0.25">
      <c r="A186" s="52" t="s">
        <v>73</v>
      </c>
      <c r="B186" s="53" t="s">
        <v>18</v>
      </c>
      <c r="C186" s="25">
        <f>SUM(C187:C187)</f>
        <v>21157</v>
      </c>
      <c r="D186" s="51"/>
    </row>
    <row r="187" spans="1:4" ht="31.5" x14ac:dyDescent="0.25">
      <c r="A187" s="52" t="s">
        <v>74</v>
      </c>
      <c r="B187" s="53" t="s">
        <v>5</v>
      </c>
      <c r="C187" s="25">
        <v>21157</v>
      </c>
      <c r="D187" s="51"/>
    </row>
    <row r="188" spans="1:4" s="15" customFormat="1" x14ac:dyDescent="0.25">
      <c r="A188" s="48">
        <v>36</v>
      </c>
      <c r="B188" s="49" t="s">
        <v>80</v>
      </c>
      <c r="C188" s="50">
        <f t="shared" ref="C188" si="20">SUM(C189:C190)</f>
        <v>371982</v>
      </c>
      <c r="D188" s="51"/>
    </row>
    <row r="189" spans="1:4" x14ac:dyDescent="0.25">
      <c r="A189" s="52" t="s">
        <v>76</v>
      </c>
      <c r="B189" s="53" t="s">
        <v>13</v>
      </c>
      <c r="C189" s="25">
        <v>368982</v>
      </c>
      <c r="D189" s="51"/>
    </row>
    <row r="190" spans="1:4" x14ac:dyDescent="0.25">
      <c r="A190" s="52" t="s">
        <v>77</v>
      </c>
      <c r="B190" s="53" t="s">
        <v>33</v>
      </c>
      <c r="C190" s="25">
        <v>3000</v>
      </c>
      <c r="D190" s="51"/>
    </row>
    <row r="191" spans="1:4" s="15" customFormat="1" x14ac:dyDescent="0.25">
      <c r="A191" s="48">
        <v>37</v>
      </c>
      <c r="B191" s="49" t="s">
        <v>82</v>
      </c>
      <c r="C191" s="50">
        <f>SUM(C192:C194)</f>
        <v>1281440.75</v>
      </c>
      <c r="D191" s="51"/>
    </row>
    <row r="192" spans="1:4" x14ac:dyDescent="0.25">
      <c r="A192" s="54" t="s">
        <v>370</v>
      </c>
      <c r="B192" s="53" t="s">
        <v>13</v>
      </c>
      <c r="C192" s="25">
        <v>1237040</v>
      </c>
      <c r="D192" s="51"/>
    </row>
    <row r="193" spans="1:4" x14ac:dyDescent="0.25">
      <c r="A193" s="54" t="s">
        <v>371</v>
      </c>
      <c r="B193" s="53" t="s">
        <v>33</v>
      </c>
      <c r="C193" s="25">
        <v>43000</v>
      </c>
      <c r="D193" s="51"/>
    </row>
    <row r="194" spans="1:4" x14ac:dyDescent="0.25">
      <c r="A194" s="54" t="s">
        <v>411</v>
      </c>
      <c r="B194" s="53" t="s">
        <v>216</v>
      </c>
      <c r="C194" s="25">
        <v>1400.75</v>
      </c>
      <c r="D194" s="51"/>
    </row>
    <row r="195" spans="1:4" s="15" customFormat="1" x14ac:dyDescent="0.25">
      <c r="A195" s="48">
        <v>38</v>
      </c>
      <c r="B195" s="49" t="s">
        <v>85</v>
      </c>
      <c r="C195" s="50">
        <f>SUM(C196:C198)</f>
        <v>665170.07999999996</v>
      </c>
      <c r="D195" s="51"/>
    </row>
    <row r="196" spans="1:4" x14ac:dyDescent="0.25">
      <c r="A196" s="54" t="s">
        <v>372</v>
      </c>
      <c r="B196" s="53" t="s">
        <v>13</v>
      </c>
      <c r="C196" s="25">
        <v>649755</v>
      </c>
      <c r="D196" s="51"/>
    </row>
    <row r="197" spans="1:4" x14ac:dyDescent="0.25">
      <c r="A197" s="54" t="s">
        <v>373</v>
      </c>
      <c r="B197" s="53" t="s">
        <v>33</v>
      </c>
      <c r="C197" s="25">
        <v>12500</v>
      </c>
      <c r="D197" s="51"/>
    </row>
    <row r="198" spans="1:4" x14ac:dyDescent="0.25">
      <c r="A198" s="54" t="s">
        <v>374</v>
      </c>
      <c r="B198" s="53" t="s">
        <v>216</v>
      </c>
      <c r="C198" s="25">
        <v>2915.08</v>
      </c>
      <c r="D198" s="51"/>
    </row>
    <row r="199" spans="1:4" s="15" customFormat="1" x14ac:dyDescent="0.25">
      <c r="A199" s="48">
        <v>39</v>
      </c>
      <c r="B199" s="49" t="s">
        <v>87</v>
      </c>
      <c r="C199" s="50">
        <f>SUM(C200:C203)</f>
        <v>430621.33</v>
      </c>
      <c r="D199" s="51"/>
    </row>
    <row r="200" spans="1:4" x14ac:dyDescent="0.25">
      <c r="A200" s="52" t="s">
        <v>81</v>
      </c>
      <c r="B200" s="53" t="s">
        <v>4</v>
      </c>
      <c r="C200" s="25">
        <v>182931</v>
      </c>
      <c r="D200" s="51"/>
    </row>
    <row r="201" spans="1:4" x14ac:dyDescent="0.25">
      <c r="A201" s="52" t="s">
        <v>243</v>
      </c>
      <c r="B201" s="53" t="s">
        <v>13</v>
      </c>
      <c r="C201" s="25">
        <v>242532</v>
      </c>
      <c r="D201" s="51"/>
    </row>
    <row r="202" spans="1:4" x14ac:dyDescent="0.25">
      <c r="A202" s="52" t="s">
        <v>244</v>
      </c>
      <c r="B202" s="53" t="s">
        <v>33</v>
      </c>
      <c r="C202" s="25">
        <v>5000</v>
      </c>
      <c r="D202" s="51"/>
    </row>
    <row r="203" spans="1:4" x14ac:dyDescent="0.25">
      <c r="A203" s="52" t="s">
        <v>381</v>
      </c>
      <c r="B203" s="53" t="s">
        <v>216</v>
      </c>
      <c r="C203" s="25">
        <v>158.33000000000001</v>
      </c>
      <c r="D203" s="51"/>
    </row>
    <row r="204" spans="1:4" s="15" customFormat="1" x14ac:dyDescent="0.25">
      <c r="A204" s="48">
        <v>40</v>
      </c>
      <c r="B204" s="49" t="s">
        <v>100</v>
      </c>
      <c r="C204" s="50">
        <f t="shared" ref="C204" si="21">SUM(C205)</f>
        <v>825578</v>
      </c>
      <c r="D204" s="51"/>
    </row>
    <row r="205" spans="1:4" x14ac:dyDescent="0.25">
      <c r="A205" s="52" t="s">
        <v>83</v>
      </c>
      <c r="B205" s="53" t="s">
        <v>13</v>
      </c>
      <c r="C205" s="25">
        <v>825578</v>
      </c>
      <c r="D205" s="51"/>
    </row>
    <row r="206" spans="1:4" s="15" customFormat="1" x14ac:dyDescent="0.25">
      <c r="A206" s="48" t="s">
        <v>84</v>
      </c>
      <c r="B206" s="49" t="s">
        <v>11</v>
      </c>
      <c r="C206" s="50">
        <f t="shared" ref="C206" si="22">SUM(C207:C209)</f>
        <v>789633</v>
      </c>
      <c r="D206" s="51"/>
    </row>
    <row r="207" spans="1:4" s="8" customFormat="1" x14ac:dyDescent="0.25">
      <c r="A207" s="52" t="s">
        <v>86</v>
      </c>
      <c r="B207" s="53" t="s">
        <v>4</v>
      </c>
      <c r="C207" s="25">
        <v>415540</v>
      </c>
      <c r="D207" s="51"/>
    </row>
    <row r="208" spans="1:4" x14ac:dyDescent="0.25">
      <c r="A208" s="52" t="s">
        <v>245</v>
      </c>
      <c r="B208" s="53" t="s">
        <v>13</v>
      </c>
      <c r="C208" s="25">
        <v>144093</v>
      </c>
      <c r="D208" s="51"/>
    </row>
    <row r="209" spans="1:4" x14ac:dyDescent="0.25">
      <c r="A209" s="52" t="s">
        <v>246</v>
      </c>
      <c r="B209" s="53" t="s">
        <v>18</v>
      </c>
      <c r="C209" s="25">
        <f t="shared" ref="C209" si="23">SUM(C210:C210)</f>
        <v>230000</v>
      </c>
      <c r="D209" s="51"/>
    </row>
    <row r="210" spans="1:4" x14ac:dyDescent="0.25">
      <c r="A210" s="52" t="s">
        <v>342</v>
      </c>
      <c r="B210" s="53" t="s">
        <v>138</v>
      </c>
      <c r="C210" s="25">
        <v>230000</v>
      </c>
      <c r="D210" s="51"/>
    </row>
    <row r="211" spans="1:4" s="15" customFormat="1" x14ac:dyDescent="0.25">
      <c r="A211" s="55"/>
      <c r="B211" s="56" t="s">
        <v>91</v>
      </c>
      <c r="C211" s="57">
        <f>+C81+C86+C93+C98+C103+C110+C115+C122+C129+C136+C143+C148+C153+C160+C167+C174+C181+C188+C191+C195+C199+C204+C206</f>
        <v>32170525.199999996</v>
      </c>
      <c r="D211" s="51"/>
    </row>
    <row r="212" spans="1:4" s="15" customFormat="1" x14ac:dyDescent="0.25">
      <c r="A212" s="48"/>
      <c r="B212" s="47" t="s">
        <v>249</v>
      </c>
      <c r="C212" s="50"/>
      <c r="D212" s="51"/>
    </row>
    <row r="213" spans="1:4" s="15" customFormat="1" x14ac:dyDescent="0.25">
      <c r="A213" s="48">
        <v>42</v>
      </c>
      <c r="B213" s="49" t="s">
        <v>11</v>
      </c>
      <c r="C213" s="50">
        <f t="shared" ref="C213" si="24">SUM(C214)</f>
        <v>147900</v>
      </c>
      <c r="D213" s="51"/>
    </row>
    <row r="214" spans="1:4" x14ac:dyDescent="0.25">
      <c r="A214" s="52" t="s">
        <v>88</v>
      </c>
      <c r="B214" s="53" t="s">
        <v>13</v>
      </c>
      <c r="C214" s="25">
        <v>147900</v>
      </c>
      <c r="D214" s="51"/>
    </row>
    <row r="215" spans="1:4" s="15" customFormat="1" x14ac:dyDescent="0.25">
      <c r="A215" s="48">
        <v>43</v>
      </c>
      <c r="B215" s="49" t="s">
        <v>369</v>
      </c>
      <c r="C215" s="50">
        <f t="shared" ref="C215" si="25">SUM(C216:C220)</f>
        <v>1238437</v>
      </c>
      <c r="D215" s="51"/>
    </row>
    <row r="216" spans="1:4" x14ac:dyDescent="0.25">
      <c r="A216" s="52" t="s">
        <v>89</v>
      </c>
      <c r="B216" s="53" t="s">
        <v>13</v>
      </c>
      <c r="C216" s="25">
        <v>1126902</v>
      </c>
      <c r="D216" s="51"/>
    </row>
    <row r="217" spans="1:4" x14ac:dyDescent="0.25">
      <c r="A217" s="52" t="s">
        <v>343</v>
      </c>
      <c r="B217" s="53" t="s">
        <v>253</v>
      </c>
      <c r="C217" s="25">
        <v>55472</v>
      </c>
      <c r="D217" s="51"/>
    </row>
    <row r="218" spans="1:4" x14ac:dyDescent="0.25">
      <c r="A218" s="52" t="s">
        <v>344</v>
      </c>
      <c r="B218" s="53" t="s">
        <v>33</v>
      </c>
      <c r="C218" s="25">
        <v>1800</v>
      </c>
      <c r="D218" s="51"/>
    </row>
    <row r="219" spans="1:4" x14ac:dyDescent="0.25">
      <c r="A219" s="52" t="s">
        <v>345</v>
      </c>
      <c r="B219" s="53" t="s">
        <v>216</v>
      </c>
      <c r="C219" s="25">
        <v>1919</v>
      </c>
      <c r="D219" s="51"/>
    </row>
    <row r="220" spans="1:4" x14ac:dyDescent="0.25">
      <c r="A220" s="52" t="s">
        <v>346</v>
      </c>
      <c r="B220" s="53" t="s">
        <v>18</v>
      </c>
      <c r="C220" s="25">
        <f t="shared" ref="C220" si="26">SUM(C221)</f>
        <v>52344</v>
      </c>
      <c r="D220" s="51"/>
    </row>
    <row r="221" spans="1:4" x14ac:dyDescent="0.25">
      <c r="A221" s="52" t="s">
        <v>347</v>
      </c>
      <c r="B221" s="53" t="s">
        <v>139</v>
      </c>
      <c r="C221" s="25">
        <v>52344</v>
      </c>
      <c r="D221" s="51"/>
    </row>
    <row r="222" spans="1:4" s="15" customFormat="1" x14ac:dyDescent="0.25">
      <c r="A222" s="48">
        <v>44</v>
      </c>
      <c r="B222" s="49" t="s">
        <v>254</v>
      </c>
      <c r="C222" s="50">
        <f t="shared" ref="C222" si="27">SUM(C223:C226)</f>
        <v>2261311.89</v>
      </c>
      <c r="D222" s="51"/>
    </row>
    <row r="223" spans="1:4" x14ac:dyDescent="0.25">
      <c r="A223" s="52" t="s">
        <v>247</v>
      </c>
      <c r="B223" s="53" t="s">
        <v>13</v>
      </c>
      <c r="C223" s="25">
        <f>2033189+130000</f>
        <v>2163189</v>
      </c>
      <c r="D223" s="51"/>
    </row>
    <row r="224" spans="1:4" x14ac:dyDescent="0.25">
      <c r="A224" s="52" t="s">
        <v>248</v>
      </c>
      <c r="B224" s="53" t="s">
        <v>253</v>
      </c>
      <c r="C224" s="25">
        <v>72642</v>
      </c>
      <c r="D224" s="51"/>
    </row>
    <row r="225" spans="1:4" x14ac:dyDescent="0.25">
      <c r="A225" s="52" t="s">
        <v>90</v>
      </c>
      <c r="B225" s="53" t="s">
        <v>33</v>
      </c>
      <c r="C225" s="25">
        <v>22000</v>
      </c>
      <c r="D225" s="51"/>
    </row>
    <row r="226" spans="1:4" s="8" customFormat="1" x14ac:dyDescent="0.25">
      <c r="A226" s="52" t="s">
        <v>348</v>
      </c>
      <c r="B226" s="53" t="s">
        <v>216</v>
      </c>
      <c r="C226" s="25">
        <v>3480.89</v>
      </c>
      <c r="D226" s="51"/>
    </row>
    <row r="227" spans="1:4" s="15" customFormat="1" ht="31.5" x14ac:dyDescent="0.25">
      <c r="A227" s="48">
        <v>45</v>
      </c>
      <c r="B227" s="49" t="s">
        <v>257</v>
      </c>
      <c r="C227" s="50">
        <f>SUM(C228:C231)</f>
        <v>373356</v>
      </c>
      <c r="D227" s="51"/>
    </row>
    <row r="228" spans="1:4" x14ac:dyDescent="0.25">
      <c r="A228" s="52" t="s">
        <v>250</v>
      </c>
      <c r="B228" s="53" t="s">
        <v>13</v>
      </c>
      <c r="C228" s="25">
        <v>335880</v>
      </c>
      <c r="D228" s="51"/>
    </row>
    <row r="229" spans="1:4" x14ac:dyDescent="0.25">
      <c r="A229" s="52" t="s">
        <v>349</v>
      </c>
      <c r="B229" s="53" t="s">
        <v>253</v>
      </c>
      <c r="C229" s="25">
        <v>11886</v>
      </c>
      <c r="D229" s="51"/>
    </row>
    <row r="230" spans="1:4" x14ac:dyDescent="0.25">
      <c r="A230" s="52" t="s">
        <v>350</v>
      </c>
      <c r="B230" s="53" t="s">
        <v>33</v>
      </c>
      <c r="C230" s="25">
        <f>19200+5800</f>
        <v>25000</v>
      </c>
      <c r="D230" s="51"/>
    </row>
    <row r="231" spans="1:4" x14ac:dyDescent="0.25">
      <c r="A231" s="52" t="s">
        <v>382</v>
      </c>
      <c r="B231" s="53" t="s">
        <v>216</v>
      </c>
      <c r="C231" s="25">
        <v>590</v>
      </c>
      <c r="D231" s="51"/>
    </row>
    <row r="232" spans="1:4" s="15" customFormat="1" x14ac:dyDescent="0.25">
      <c r="A232" s="55"/>
      <c r="B232" s="56" t="s">
        <v>260</v>
      </c>
      <c r="C232" s="57">
        <f t="shared" ref="C232" si="28">SUM(C227,C222,C215,C213)</f>
        <v>4021004.89</v>
      </c>
      <c r="D232" s="51"/>
    </row>
    <row r="233" spans="1:4" s="15" customFormat="1" x14ac:dyDescent="0.25">
      <c r="A233" s="48"/>
      <c r="B233" s="47" t="s">
        <v>261</v>
      </c>
      <c r="C233" s="50"/>
      <c r="D233" s="51"/>
    </row>
    <row r="234" spans="1:4" s="15" customFormat="1" ht="31.5" x14ac:dyDescent="0.25">
      <c r="A234" s="48"/>
      <c r="B234" s="49" t="s">
        <v>262</v>
      </c>
      <c r="C234" s="50"/>
      <c r="D234" s="51"/>
    </row>
    <row r="235" spans="1:4" s="15" customFormat="1" x14ac:dyDescent="0.25">
      <c r="A235" s="48">
        <v>46</v>
      </c>
      <c r="B235" s="49" t="s">
        <v>11</v>
      </c>
      <c r="C235" s="50">
        <f t="shared" ref="C235" si="29">SUM(C236:C237)</f>
        <v>529643.92999999993</v>
      </c>
      <c r="D235" s="51"/>
    </row>
    <row r="236" spans="1:4" s="8" customFormat="1" x14ac:dyDescent="0.25">
      <c r="A236" s="52" t="s">
        <v>251</v>
      </c>
      <c r="B236" s="53" t="s">
        <v>264</v>
      </c>
      <c r="C236" s="25">
        <v>399000</v>
      </c>
      <c r="D236" s="51"/>
    </row>
    <row r="237" spans="1:4" x14ac:dyDescent="0.25">
      <c r="A237" s="52" t="s">
        <v>252</v>
      </c>
      <c r="B237" s="53" t="s">
        <v>266</v>
      </c>
      <c r="C237" s="25">
        <v>130643.93</v>
      </c>
      <c r="D237" s="51"/>
    </row>
    <row r="238" spans="1:4" s="15" customFormat="1" ht="31.5" x14ac:dyDescent="0.25">
      <c r="A238" s="48"/>
      <c r="B238" s="49" t="s">
        <v>267</v>
      </c>
      <c r="C238" s="50"/>
      <c r="D238" s="51"/>
    </row>
    <row r="239" spans="1:4" s="15" customFormat="1" x14ac:dyDescent="0.25">
      <c r="A239" s="48">
        <v>47</v>
      </c>
      <c r="B239" s="49" t="s">
        <v>11</v>
      </c>
      <c r="C239" s="50">
        <f t="shared" ref="C239" si="30">SUM(C240:C241)</f>
        <v>2369156.02</v>
      </c>
      <c r="D239" s="51"/>
    </row>
    <row r="240" spans="1:4" x14ac:dyDescent="0.25">
      <c r="A240" s="52" t="s">
        <v>255</v>
      </c>
      <c r="B240" s="53" t="s">
        <v>13</v>
      </c>
      <c r="C240" s="25">
        <f>2228900+138100</f>
        <v>2367000</v>
      </c>
      <c r="D240" s="51"/>
    </row>
    <row r="241" spans="1:4" x14ac:dyDescent="0.25">
      <c r="A241" s="52" t="s">
        <v>256</v>
      </c>
      <c r="B241" s="53" t="s">
        <v>269</v>
      </c>
      <c r="C241" s="25">
        <v>2156.02</v>
      </c>
      <c r="D241" s="51"/>
    </row>
    <row r="242" spans="1:4" s="15" customFormat="1" x14ac:dyDescent="0.25">
      <c r="A242" s="55"/>
      <c r="B242" s="56" t="s">
        <v>270</v>
      </c>
      <c r="C242" s="57">
        <f t="shared" ref="C242" si="31">SUM(C239,C235)</f>
        <v>2898799.95</v>
      </c>
      <c r="D242" s="51"/>
    </row>
    <row r="243" spans="1:4" s="15" customFormat="1" ht="31.5" x14ac:dyDescent="0.25">
      <c r="A243" s="48"/>
      <c r="B243" s="49" t="s">
        <v>92</v>
      </c>
      <c r="C243" s="50"/>
      <c r="D243" s="51"/>
    </row>
    <row r="244" spans="1:4" s="15" customFormat="1" x14ac:dyDescent="0.25">
      <c r="A244" s="48">
        <v>48</v>
      </c>
      <c r="B244" s="49" t="s">
        <v>11</v>
      </c>
      <c r="C244" s="50">
        <f>+C245+C246+C247</f>
        <v>9967964</v>
      </c>
      <c r="D244" s="51"/>
    </row>
    <row r="245" spans="1:4" x14ac:dyDescent="0.25">
      <c r="A245" s="52" t="s">
        <v>258</v>
      </c>
      <c r="B245" s="53" t="s">
        <v>169</v>
      </c>
      <c r="C245" s="25">
        <v>2865999</v>
      </c>
      <c r="D245" s="51"/>
    </row>
    <row r="246" spans="1:4" x14ac:dyDescent="0.25">
      <c r="A246" s="52" t="s">
        <v>363</v>
      </c>
      <c r="B246" s="53" t="s">
        <v>13</v>
      </c>
      <c r="C246" s="25">
        <f>6383458+398089</f>
        <v>6781547</v>
      </c>
      <c r="D246" s="51"/>
    </row>
    <row r="247" spans="1:4" x14ac:dyDescent="0.25">
      <c r="A247" s="52" t="s">
        <v>259</v>
      </c>
      <c r="B247" s="53" t="s">
        <v>18</v>
      </c>
      <c r="C247" s="25">
        <f>SUM(C248:C250)</f>
        <v>320418</v>
      </c>
      <c r="D247" s="51"/>
    </row>
    <row r="248" spans="1:4" x14ac:dyDescent="0.25">
      <c r="A248" s="52" t="s">
        <v>351</v>
      </c>
      <c r="B248" s="53" t="s">
        <v>282</v>
      </c>
      <c r="C248" s="25">
        <v>154400</v>
      </c>
      <c r="D248" s="51"/>
    </row>
    <row r="249" spans="1:4" ht="31.5" x14ac:dyDescent="0.25">
      <c r="A249" s="52" t="s">
        <v>352</v>
      </c>
      <c r="B249" s="53" t="s">
        <v>281</v>
      </c>
      <c r="C249" s="25">
        <v>105618</v>
      </c>
      <c r="D249" s="51"/>
    </row>
    <row r="250" spans="1:4" x14ac:dyDescent="0.25">
      <c r="A250" s="52" t="s">
        <v>353</v>
      </c>
      <c r="B250" s="31" t="s">
        <v>404</v>
      </c>
      <c r="C250" s="25">
        <v>60400</v>
      </c>
      <c r="D250" s="51"/>
    </row>
    <row r="251" spans="1:4" s="15" customFormat="1" x14ac:dyDescent="0.25">
      <c r="A251" s="48">
        <v>49</v>
      </c>
      <c r="B251" s="49" t="s">
        <v>99</v>
      </c>
      <c r="C251" s="50">
        <f t="shared" ref="C251" si="32">SUM(C252:C256)</f>
        <v>1852204</v>
      </c>
      <c r="D251" s="51"/>
    </row>
    <row r="252" spans="1:4" x14ac:dyDescent="0.25">
      <c r="A252" s="52" t="s">
        <v>263</v>
      </c>
      <c r="B252" s="53" t="s">
        <v>169</v>
      </c>
      <c r="C252" s="25">
        <v>721000</v>
      </c>
      <c r="D252" s="51"/>
    </row>
    <row r="253" spans="1:4" x14ac:dyDescent="0.25">
      <c r="A253" s="52" t="s">
        <v>265</v>
      </c>
      <c r="B253" s="53" t="s">
        <v>13</v>
      </c>
      <c r="C253" s="25">
        <v>904296</v>
      </c>
      <c r="D253" s="51"/>
    </row>
    <row r="254" spans="1:4" x14ac:dyDescent="0.25">
      <c r="A254" s="52" t="s">
        <v>354</v>
      </c>
      <c r="B254" s="53" t="s">
        <v>33</v>
      </c>
      <c r="C254" s="25">
        <v>43000</v>
      </c>
      <c r="D254" s="51"/>
    </row>
    <row r="255" spans="1:4" x14ac:dyDescent="0.25">
      <c r="A255" s="52" t="s">
        <v>355</v>
      </c>
      <c r="B255" s="53" t="s">
        <v>216</v>
      </c>
      <c r="C255" s="25">
        <v>4500</v>
      </c>
      <c r="D255" s="51"/>
    </row>
    <row r="256" spans="1:4" x14ac:dyDescent="0.25">
      <c r="A256" s="52" t="s">
        <v>356</v>
      </c>
      <c r="B256" s="53" t="s">
        <v>18</v>
      </c>
      <c r="C256" s="25">
        <f>SUM(C257:C260)</f>
        <v>179408</v>
      </c>
      <c r="D256" s="51"/>
    </row>
    <row r="257" spans="1:5" x14ac:dyDescent="0.25">
      <c r="A257" s="52" t="s">
        <v>357</v>
      </c>
      <c r="B257" s="53" t="s">
        <v>385</v>
      </c>
      <c r="C257" s="25">
        <v>100319</v>
      </c>
      <c r="D257" s="51"/>
    </row>
    <row r="258" spans="1:5" x14ac:dyDescent="0.25">
      <c r="A258" s="52" t="s">
        <v>360</v>
      </c>
      <c r="B258" s="53" t="s">
        <v>279</v>
      </c>
      <c r="C258" s="25">
        <v>27000</v>
      </c>
      <c r="D258" s="51"/>
    </row>
    <row r="259" spans="1:5" x14ac:dyDescent="0.25">
      <c r="A259" s="52" t="s">
        <v>389</v>
      </c>
      <c r="B259" s="53" t="s">
        <v>388</v>
      </c>
      <c r="C259" s="25">
        <v>25081</v>
      </c>
      <c r="D259" s="51"/>
      <c r="E259" s="59"/>
    </row>
    <row r="260" spans="1:5" ht="31.5" x14ac:dyDescent="0.25">
      <c r="A260" s="52" t="s">
        <v>402</v>
      </c>
      <c r="B260" s="53" t="s">
        <v>396</v>
      </c>
      <c r="C260" s="25">
        <v>27008</v>
      </c>
      <c r="D260" s="51"/>
      <c r="E260" s="59"/>
    </row>
    <row r="261" spans="1:5" s="15" customFormat="1" x14ac:dyDescent="0.25">
      <c r="A261" s="48">
        <v>50</v>
      </c>
      <c r="B261" s="49" t="s">
        <v>95</v>
      </c>
      <c r="C261" s="50">
        <f>SUM(C262:C265)</f>
        <v>1690383.59</v>
      </c>
      <c r="D261" s="51"/>
    </row>
    <row r="262" spans="1:5" x14ac:dyDescent="0.25">
      <c r="A262" s="52" t="s">
        <v>358</v>
      </c>
      <c r="B262" s="53" t="s">
        <v>13</v>
      </c>
      <c r="C262" s="25">
        <f>1330529+188000+100000</f>
        <v>1618529</v>
      </c>
      <c r="D262" s="51"/>
    </row>
    <row r="263" spans="1:5" x14ac:dyDescent="0.25">
      <c r="A263" s="52" t="s">
        <v>268</v>
      </c>
      <c r="B263" s="53" t="s">
        <v>33</v>
      </c>
      <c r="C263" s="25">
        <v>5600</v>
      </c>
      <c r="D263" s="51"/>
    </row>
    <row r="264" spans="1:5" x14ac:dyDescent="0.25">
      <c r="A264" s="52" t="s">
        <v>397</v>
      </c>
      <c r="B264" s="53" t="s">
        <v>216</v>
      </c>
      <c r="C264" s="25">
        <v>1983.59</v>
      </c>
      <c r="D264" s="51"/>
    </row>
    <row r="265" spans="1:5" x14ac:dyDescent="0.25">
      <c r="A265" s="52" t="s">
        <v>410</v>
      </c>
      <c r="B265" s="53" t="s">
        <v>18</v>
      </c>
      <c r="C265" s="25">
        <f>+C266+C267</f>
        <v>64271</v>
      </c>
      <c r="D265" s="51"/>
    </row>
    <row r="266" spans="1:5" x14ac:dyDescent="0.25">
      <c r="A266" s="52" t="s">
        <v>430</v>
      </c>
      <c r="B266" s="53" t="s">
        <v>388</v>
      </c>
      <c r="C266" s="25">
        <v>37685</v>
      </c>
      <c r="D266" s="51"/>
      <c r="E266" s="59"/>
    </row>
    <row r="267" spans="1:5" ht="31.5" x14ac:dyDescent="0.25">
      <c r="A267" s="52" t="s">
        <v>431</v>
      </c>
      <c r="B267" s="53" t="s">
        <v>396</v>
      </c>
      <c r="C267" s="25">
        <v>26586</v>
      </c>
      <c r="D267" s="51"/>
      <c r="E267" s="59"/>
    </row>
    <row r="268" spans="1:5" s="15" customFormat="1" x14ac:dyDescent="0.25">
      <c r="A268" s="48">
        <v>51</v>
      </c>
      <c r="B268" s="49" t="s">
        <v>101</v>
      </c>
      <c r="C268" s="50">
        <f t="shared" ref="C268" si="33">SUM(C269:C271)</f>
        <v>452833</v>
      </c>
      <c r="D268" s="51"/>
    </row>
    <row r="269" spans="1:5" s="8" customFormat="1" x14ac:dyDescent="0.25">
      <c r="A269" s="52" t="s">
        <v>271</v>
      </c>
      <c r="B269" s="53" t="s">
        <v>169</v>
      </c>
      <c r="C269" s="25">
        <v>451030</v>
      </c>
      <c r="D269" s="51"/>
    </row>
    <row r="270" spans="1:5" x14ac:dyDescent="0.25">
      <c r="A270" s="52" t="s">
        <v>93</v>
      </c>
      <c r="B270" s="53" t="s">
        <v>33</v>
      </c>
      <c r="C270" s="25">
        <v>1000</v>
      </c>
      <c r="D270" s="51"/>
    </row>
    <row r="271" spans="1:5" x14ac:dyDescent="0.25">
      <c r="A271" s="52" t="s">
        <v>94</v>
      </c>
      <c r="B271" s="53" t="s">
        <v>216</v>
      </c>
      <c r="C271" s="25">
        <v>803</v>
      </c>
      <c r="D271" s="51"/>
    </row>
    <row r="272" spans="1:5" x14ac:dyDescent="0.25">
      <c r="A272" s="48">
        <v>52</v>
      </c>
      <c r="B272" s="48" t="s">
        <v>364</v>
      </c>
      <c r="C272" s="50">
        <f>SUM(C273:C277)</f>
        <v>2663502.27</v>
      </c>
      <c r="D272" s="51"/>
    </row>
    <row r="273" spans="1:5" x14ac:dyDescent="0.25">
      <c r="A273" s="54" t="s">
        <v>392</v>
      </c>
      <c r="B273" s="53" t="s">
        <v>169</v>
      </c>
      <c r="C273" s="25">
        <v>869500</v>
      </c>
      <c r="D273" s="51"/>
    </row>
    <row r="274" spans="1:5" x14ac:dyDescent="0.25">
      <c r="A274" s="54" t="s">
        <v>393</v>
      </c>
      <c r="B274" s="53" t="s">
        <v>13</v>
      </c>
      <c r="C274" s="25">
        <v>428000</v>
      </c>
      <c r="D274" s="51"/>
    </row>
    <row r="275" spans="1:5" x14ac:dyDescent="0.25">
      <c r="A275" s="54" t="s">
        <v>394</v>
      </c>
      <c r="B275" s="53" t="s">
        <v>33</v>
      </c>
      <c r="C275" s="25">
        <v>1302000</v>
      </c>
      <c r="D275" s="51"/>
    </row>
    <row r="276" spans="1:5" x14ac:dyDescent="0.25">
      <c r="A276" s="54" t="s">
        <v>395</v>
      </c>
      <c r="B276" s="53" t="s">
        <v>216</v>
      </c>
      <c r="C276" s="25">
        <v>7386.27</v>
      </c>
      <c r="D276" s="51"/>
    </row>
    <row r="277" spans="1:5" x14ac:dyDescent="0.25">
      <c r="A277" s="54" t="s">
        <v>400</v>
      </c>
      <c r="B277" s="53" t="s">
        <v>18</v>
      </c>
      <c r="C277" s="25">
        <f>+C278+C279</f>
        <v>56616</v>
      </c>
      <c r="D277" s="51"/>
    </row>
    <row r="278" spans="1:5" x14ac:dyDescent="0.25">
      <c r="A278" s="54" t="s">
        <v>401</v>
      </c>
      <c r="B278" s="53" t="s">
        <v>388</v>
      </c>
      <c r="C278" s="25">
        <v>35938</v>
      </c>
      <c r="D278" s="51"/>
    </row>
    <row r="279" spans="1:5" ht="31.5" x14ac:dyDescent="0.25">
      <c r="A279" s="54" t="s">
        <v>403</v>
      </c>
      <c r="B279" s="53" t="s">
        <v>396</v>
      </c>
      <c r="C279" s="25">
        <v>20678</v>
      </c>
      <c r="D279" s="51"/>
    </row>
    <row r="280" spans="1:5" s="15" customFormat="1" x14ac:dyDescent="0.25">
      <c r="A280" s="55"/>
      <c r="B280" s="56" t="s">
        <v>96</v>
      </c>
      <c r="C280" s="57">
        <f>SUM(C268,C261,C251,C244,C272)</f>
        <v>16626886.859999999</v>
      </c>
      <c r="D280" s="51"/>
    </row>
    <row r="281" spans="1:5" s="15" customFormat="1" x14ac:dyDescent="0.25">
      <c r="A281" s="48"/>
      <c r="B281" s="49" t="s">
        <v>2</v>
      </c>
      <c r="C281" s="50">
        <f>SUM(C280,C242,C232,C211,C79,C63,C35,C30,C26)</f>
        <v>86786429.469999999</v>
      </c>
    </row>
    <row r="282" spans="1:5" x14ac:dyDescent="0.25">
      <c r="A282" s="52"/>
      <c r="B282" s="53" t="s">
        <v>13</v>
      </c>
      <c r="C282" s="18">
        <f>+C11+C12+C22+C25+C29+C33+C38+C40+C41+C43+C45+C47+C49+C51+C53+C55+C56+C58+C60+C62+C67+C69+C71+C83+C88+C95+C100+C105+C112+C117+C124+C131+C138+C145+C150+C155+C162+C169+C176+C183+C189+C192+C196+C201+C205+C208+C214+C216++C217+C223+C224+C228+C229+C236+C240+C246+C253+C262+C274+C75+C72</f>
        <v>51261000</v>
      </c>
      <c r="D282" s="60"/>
      <c r="E282" s="63"/>
    </row>
    <row r="283" spans="1:5" s="8" customFormat="1" x14ac:dyDescent="0.25">
      <c r="A283" s="52"/>
      <c r="B283" s="53" t="s">
        <v>169</v>
      </c>
      <c r="C283" s="18">
        <f>+C10+C24+C66+C245+C252+C269+C273</f>
        <v>6751314</v>
      </c>
      <c r="D283" s="60"/>
      <c r="E283" s="63"/>
    </row>
    <row r="284" spans="1:5" x14ac:dyDescent="0.25">
      <c r="A284" s="52"/>
      <c r="B284" s="53" t="s">
        <v>4</v>
      </c>
      <c r="C284" s="25">
        <f>+C82+C87+C94+C99+C104+C111+C116+C123+C130+C137+C144+C149+C154+C161+C168+C175+C182+C200+C207</f>
        <v>16831500</v>
      </c>
      <c r="D284" s="60"/>
      <c r="E284" s="63"/>
    </row>
    <row r="285" spans="1:5" x14ac:dyDescent="0.25">
      <c r="A285" s="52"/>
      <c r="B285" s="53" t="s">
        <v>18</v>
      </c>
      <c r="C285" s="25">
        <f>+C13+C77+C91+C108+C120+C127+C134+C141+C158+C165+C172+C179+C186+C209+C220+C247+C256+C265+C277</f>
        <v>3856984</v>
      </c>
      <c r="D285" s="60"/>
      <c r="E285" s="63"/>
    </row>
    <row r="286" spans="1:5" x14ac:dyDescent="0.25">
      <c r="A286" s="52"/>
      <c r="B286" s="53" t="s">
        <v>97</v>
      </c>
      <c r="C286" s="25">
        <f>+C34</f>
        <v>1200000</v>
      </c>
      <c r="D286" s="60"/>
      <c r="E286" s="63"/>
    </row>
    <row r="287" spans="1:5" x14ac:dyDescent="0.25">
      <c r="A287" s="52"/>
      <c r="B287" s="53" t="s">
        <v>272</v>
      </c>
      <c r="C287" s="25">
        <f>+C84+C89+C96+C101+C106+C113+C118+C125+C132+C139+C146+C151+C156+C163+C170+C177+C184+C190+C193+C197+C202+C218+C225+C230+C254+C263+C270+C275</f>
        <v>2379400</v>
      </c>
      <c r="D287" s="60"/>
      <c r="E287" s="63"/>
    </row>
    <row r="288" spans="1:5" x14ac:dyDescent="0.25">
      <c r="A288" s="52"/>
      <c r="B288" s="53" t="s">
        <v>107</v>
      </c>
      <c r="C288" s="25">
        <f>+C68+C70+C73+C74+C76+C85+C90+C97+C102+C107+C114+C119+C126+C133+C140+C147+C152+C157+C164+C171+C178+C185+C198+C203+C219+C226+C231+C255+C271+C276+C237+C241+C20+C194+C264+C19</f>
        <v>4506231.47</v>
      </c>
      <c r="D288" s="60"/>
      <c r="E288" s="63"/>
    </row>
    <row r="289" spans="1:4" s="15" customFormat="1" x14ac:dyDescent="0.25">
      <c r="A289" s="55"/>
      <c r="B289" s="56" t="s">
        <v>98</v>
      </c>
      <c r="C289" s="57">
        <f>SUM(C282:C288)</f>
        <v>86786429.469999999</v>
      </c>
      <c r="D289" s="61"/>
    </row>
    <row r="291" spans="1:4" x14ac:dyDescent="0.25">
      <c r="A291" s="69" t="s">
        <v>456</v>
      </c>
      <c r="B291" s="70"/>
      <c r="C291" s="64">
        <f>+(C282+C283+C284+C285+C286+C287)*105.12685/100</f>
        <v>86498580.331163004</v>
      </c>
    </row>
    <row r="292" spans="1:4" x14ac:dyDescent="0.25">
      <c r="A292" s="69" t="s">
        <v>457</v>
      </c>
      <c r="B292" s="70"/>
      <c r="C292" s="64">
        <f>+(C282+C283+C284+C285+C286+C287)*109.16975/100</f>
        <v>89825086.456105009</v>
      </c>
    </row>
    <row r="293" spans="1:4" x14ac:dyDescent="0.25">
      <c r="A293" s="66" t="s">
        <v>8</v>
      </c>
      <c r="B293" s="66"/>
      <c r="C293" s="66"/>
    </row>
  </sheetData>
  <mergeCells count="4">
    <mergeCell ref="A4:C4"/>
    <mergeCell ref="A293:C293"/>
    <mergeCell ref="A291:B291"/>
    <mergeCell ref="A292:B292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2</vt:i4>
      </vt:variant>
    </vt:vector>
  </HeadingPairs>
  <TitlesOfParts>
    <vt:vector size="4" baseType="lpstr">
      <vt:lpstr>Pajamos</vt:lpstr>
      <vt:lpstr>Asignavimai</vt:lpstr>
      <vt:lpstr>Asignavimai!Print_Titles</vt:lpstr>
      <vt:lpstr>Pajamos!Print_Titles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Vaida Pranaitienė</cp:lastModifiedBy>
  <cp:lastPrinted>2025-01-22T07:30:15Z</cp:lastPrinted>
  <dcterms:created xsi:type="dcterms:W3CDTF">2022-01-24T18:36:36Z</dcterms:created>
  <dcterms:modified xsi:type="dcterms:W3CDTF">2025-01-22T07:33:01Z</dcterms:modified>
</cp:coreProperties>
</file>